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240" yWindow="45" windowWidth="20115" windowHeight="7995" activeTab="1"/>
  </bookViews>
  <sheets>
    <sheet name="Tipos Aposentadoria" sheetId="1" r:id="rId1"/>
    <sheet name="Simulação Aposentadoria" sheetId="5" r:id="rId2"/>
    <sheet name="Fator previdenciario" sheetId="2" r:id="rId3"/>
  </sheets>
  <calcPr calcId="144525"/>
</workbook>
</file>

<file path=xl/calcChain.xml><?xml version="1.0" encoding="utf-8"?>
<calcChain xmlns="http://schemas.openxmlformats.org/spreadsheetml/2006/main">
  <c r="R8" i="5" l="1"/>
  <c r="R13" i="5"/>
  <c r="Q16" i="5" s="1"/>
  <c r="R7" i="5"/>
  <c r="Q10" i="5" s="1"/>
  <c r="R22" i="5"/>
  <c r="S24" i="5"/>
  <c r="S21" i="5"/>
  <c r="S22" i="5" s="1"/>
  <c r="S28" i="5" s="1"/>
  <c r="R21" i="5"/>
  <c r="I14" i="5"/>
  <c r="I23" i="5"/>
  <c r="I8" i="5"/>
  <c r="C11" i="5"/>
  <c r="I9" i="5"/>
  <c r="I13" i="5"/>
  <c r="I7" i="5"/>
  <c r="H10" i="5" s="1"/>
  <c r="O6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8" i="5"/>
  <c r="O17" i="5"/>
  <c r="O16" i="5"/>
  <c r="O15" i="5"/>
  <c r="O14" i="5"/>
  <c r="O13" i="5"/>
  <c r="O12" i="5"/>
  <c r="O11" i="5"/>
  <c r="O10" i="5"/>
  <c r="O9" i="5"/>
  <c r="O8" i="5"/>
  <c r="O7" i="5"/>
  <c r="H16" i="5"/>
  <c r="I19" i="5"/>
  <c r="D6" i="5"/>
  <c r="I20" i="5"/>
  <c r="J24" i="5" l="1"/>
  <c r="I21" i="5"/>
  <c r="I22" i="5"/>
  <c r="I15" i="5" s="1"/>
  <c r="N6" i="5" l="1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8" i="5"/>
  <c r="N17" i="5"/>
  <c r="N16" i="5"/>
  <c r="N15" i="5"/>
  <c r="N14" i="5"/>
  <c r="N13" i="5"/>
  <c r="N12" i="5"/>
  <c r="N11" i="5"/>
  <c r="N10" i="5"/>
  <c r="N9" i="5"/>
  <c r="N8" i="5"/>
  <c r="N7" i="5"/>
  <c r="J25" i="5" l="1"/>
  <c r="I28" i="5" s="1"/>
</calcChain>
</file>

<file path=xl/comments1.xml><?xml version="1.0" encoding="utf-8"?>
<comments xmlns="http://schemas.openxmlformats.org/spreadsheetml/2006/main">
  <authors>
    <author>User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F para Feminino
M para Masculino</t>
        </r>
      </text>
    </comment>
    <comment ref="C10" authorId="0">
      <text>
        <r>
          <rPr>
            <sz val="9"/>
            <color indexed="81"/>
            <rFont val="Tahoma"/>
            <family val="2"/>
          </rPr>
          <t xml:space="preserve">média dos 80% maiores salários de contribuição, corrigidos monetariamente desde julho de 1994. </t>
        </r>
      </text>
    </comment>
  </commentList>
</comments>
</file>

<file path=xl/sharedStrings.xml><?xml version="1.0" encoding="utf-8"?>
<sst xmlns="http://schemas.openxmlformats.org/spreadsheetml/2006/main" count="122" uniqueCount="71">
  <si>
    <t>APOSENTADORIA POR IDADE</t>
  </si>
  <si>
    <t>IDADE</t>
  </si>
  <si>
    <t>CONTRIBUIÇÃO</t>
  </si>
  <si>
    <t>HOMEM</t>
  </si>
  <si>
    <t>MULHER</t>
  </si>
  <si>
    <t>65 anos</t>
  </si>
  <si>
    <t>35 anos</t>
  </si>
  <si>
    <t>60 anos</t>
  </si>
  <si>
    <t>30 anos</t>
  </si>
  <si>
    <t>VALOR</t>
  </si>
  <si>
    <t>APOSENTADORIA POR CONTRIBUIÇÃO INTEGRAL</t>
  </si>
  <si>
    <t>15 anos</t>
  </si>
  <si>
    <t>APOSENTADORIA POR CONTRIBUIÇÃO PROPORCIONAL</t>
  </si>
  <si>
    <t>53 anos</t>
  </si>
  <si>
    <t>48 anos</t>
  </si>
  <si>
    <t>* válida apenas para inscritos no INSS até 12/1998.</t>
  </si>
  <si>
    <t>soma de 70% mais 1% para cada ano de contribuição, até o limite de 100%</t>
  </si>
  <si>
    <t>multiplicar o salário de benefício pelo fator previdenciário</t>
  </si>
  <si>
    <t>FATOR PREVIDENCIÁRIO 2013 (TABELA IBGE 2011)</t>
  </si>
  <si>
    <t>IDADE DA APOSENTADORIA</t>
  </si>
  <si>
    <t>T</t>
  </si>
  <si>
    <t>E</t>
  </si>
  <si>
    <t>M</t>
  </si>
  <si>
    <t>P</t>
  </si>
  <si>
    <t>O</t>
  </si>
  <si>
    <t>D</t>
  </si>
  <si>
    <t>C</t>
  </si>
  <si>
    <t>N</t>
  </si>
  <si>
    <t>R</t>
  </si>
  <si>
    <t>I</t>
  </si>
  <si>
    <t>B</t>
  </si>
  <si>
    <t>U</t>
  </si>
  <si>
    <t>Ç</t>
  </si>
  <si>
    <t>Ã</t>
  </si>
  <si>
    <t>Elaboração: SPS/MPS.</t>
  </si>
  <si>
    <t>multiplicar o salário de benefício pelo fator previdenciário, e faz o cálculo proporcional de direito. Após concedido não poderá alterar o valor.</t>
  </si>
  <si>
    <t>data de nascimento:</t>
  </si>
  <si>
    <t>Nome:</t>
  </si>
  <si>
    <t>Sexo:</t>
  </si>
  <si>
    <t>F</t>
  </si>
  <si>
    <t>data de aposentadoria:</t>
  </si>
  <si>
    <t>tempo de contribuição:</t>
  </si>
  <si>
    <t>anos</t>
  </si>
  <si>
    <t>Cálculo de aposentadoria por idade</t>
  </si>
  <si>
    <t>70% + 1% para cada ano:</t>
  </si>
  <si>
    <t>INFORMAÇÕES</t>
  </si>
  <si>
    <r>
      <rPr>
        <b/>
        <sz val="11"/>
        <color theme="1"/>
        <rFont val="Calibri"/>
        <family val="2"/>
        <scheme val="minor"/>
      </rPr>
      <t xml:space="preserve">MÉDIA DE CONTRIBUIÇÃO: </t>
    </r>
    <r>
      <rPr>
        <sz val="11"/>
        <color theme="1"/>
        <rFont val="Calibri"/>
        <family val="2"/>
        <scheme val="minor"/>
      </rPr>
      <t xml:space="preserve">média aritmética simples dos 80% maiores salários de contribuição, corrigidos monetariamente desde julho de 1994. </t>
    </r>
  </si>
  <si>
    <t>Média das contribuições:</t>
  </si>
  <si>
    <t>Total Aposentadoria:</t>
  </si>
  <si>
    <t>idade de aposentadoria:</t>
  </si>
  <si>
    <t>limite de aposentadoria</t>
  </si>
  <si>
    <t>tipo de aposentadoria:</t>
  </si>
  <si>
    <t>idade</t>
  </si>
  <si>
    <t>Índice Fator Previdenciário:</t>
  </si>
  <si>
    <t>tempo</t>
  </si>
  <si>
    <t>Fator</t>
  </si>
  <si>
    <t>linha</t>
  </si>
  <si>
    <t>idade na aposentadoria:</t>
  </si>
  <si>
    <t>LIMITE contribuição:</t>
  </si>
  <si>
    <t>Tipo de aposentadoria:</t>
  </si>
  <si>
    <t>% de proporção:</t>
  </si>
  <si>
    <t>by Karina Scolari</t>
  </si>
  <si>
    <t>Total % de aposentadoria :</t>
  </si>
  <si>
    <t>APOSENTADORIA POR TEMPO DE CONTRIBUIÇÃO</t>
  </si>
  <si>
    <t>LIMITE idade para porporcional:</t>
  </si>
  <si>
    <t>LIMITE idade para integral:</t>
  </si>
  <si>
    <t>CÁLCULO</t>
  </si>
  <si>
    <t>Cálculo de aposentadoria por tempo de contribuição</t>
  </si>
  <si>
    <t>LIMITE idade:</t>
  </si>
  <si>
    <t>CÁLCULO DE APOSENTADORIA POR TEMPO DE SERVIÇO E POR IDADE</t>
  </si>
  <si>
    <t>www.rhlive.com.br/planilhas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</si>
</sst>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0.000"/>
    <numFmt numFmtId="167" formatCode="0.0"/>
    <numFmt numFmtId="168" formatCode="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2060"/>
      <name val="Vladimir Script"/>
      <family val="4"/>
    </font>
    <font>
      <b/>
      <sz val="16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0" tint="-0.34998626667073579"/>
      <name val="Calibri"/>
      <family val="2"/>
      <scheme val="minor"/>
    </font>
    <font>
      <u/>
      <sz val="9"/>
      <color theme="0" tint="-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8"/>
      <color theme="0" tint="-0.34998626667073579"/>
      <name val="Arial"/>
      <family val="2"/>
    </font>
    <font>
      <sz val="8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8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7" fillId="2" borderId="0" xfId="4" applyFill="1"/>
    <xf numFmtId="167" fontId="7" fillId="2" borderId="0" xfId="4" applyNumberFormat="1" applyFill="1"/>
    <xf numFmtId="0" fontId="9" fillId="2" borderId="12" xfId="5" applyFont="1" applyFill="1" applyBorder="1" applyAlignment="1">
      <alignment horizontal="center"/>
    </xf>
    <xf numFmtId="0" fontId="8" fillId="2" borderId="12" xfId="5" applyFont="1" applyFill="1" applyBorder="1"/>
    <xf numFmtId="167" fontId="8" fillId="2" borderId="0" xfId="5" applyNumberFormat="1" applyFont="1" applyFill="1" applyBorder="1"/>
    <xf numFmtId="167" fontId="8" fillId="2" borderId="3" xfId="5" applyNumberFormat="1" applyFont="1" applyFill="1" applyBorder="1"/>
    <xf numFmtId="166" fontId="8" fillId="2" borderId="0" xfId="5" applyNumberFormat="1" applyFont="1" applyFill="1" applyBorder="1"/>
    <xf numFmtId="166" fontId="8" fillId="2" borderId="16" xfId="5" applyNumberFormat="1" applyFont="1" applyFill="1" applyBorder="1"/>
    <xf numFmtId="0" fontId="8" fillId="2" borderId="17" xfId="5" applyFont="1" applyFill="1" applyBorder="1"/>
    <xf numFmtId="0" fontId="8" fillId="2" borderId="13" xfId="5" applyFont="1" applyFill="1" applyBorder="1"/>
    <xf numFmtId="166" fontId="8" fillId="2" borderId="13" xfId="5" applyNumberFormat="1" applyFont="1" applyFill="1" applyBorder="1"/>
    <xf numFmtId="166" fontId="8" fillId="2" borderId="17" xfId="5" applyNumberFormat="1" applyFont="1" applyFill="1" applyBorder="1"/>
    <xf numFmtId="0" fontId="8" fillId="2" borderId="2" xfId="5" applyFont="1" applyFill="1" applyBorder="1"/>
    <xf numFmtId="0" fontId="8" fillId="2" borderId="14" xfId="5" applyFont="1" applyFill="1" applyBorder="1"/>
    <xf numFmtId="0" fontId="8" fillId="3" borderId="2" xfId="5" applyFont="1" applyFill="1" applyBorder="1" applyAlignment="1">
      <alignment horizontal="center"/>
    </xf>
    <xf numFmtId="0" fontId="8" fillId="3" borderId="14" xfId="5" applyFont="1" applyFill="1" applyBorder="1" applyAlignment="1">
      <alignment horizontal="center"/>
    </xf>
    <xf numFmtId="0" fontId="8" fillId="3" borderId="3" xfId="5" applyFont="1" applyFill="1" applyBorder="1" applyAlignment="1">
      <alignment horizontal="center"/>
    </xf>
    <xf numFmtId="0" fontId="8" fillId="3" borderId="15" xfId="5" applyFont="1" applyFill="1" applyBorder="1"/>
    <xf numFmtId="0" fontId="8" fillId="3" borderId="16" xfId="5" applyFont="1" applyFill="1" applyBorder="1"/>
    <xf numFmtId="0" fontId="8" fillId="3" borderId="17" xfId="5" applyFont="1" applyFill="1" applyBorder="1"/>
    <xf numFmtId="0" fontId="0" fillId="2" borderId="0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2" borderId="1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0" fontId="0" fillId="2" borderId="17" xfId="0" applyFill="1" applyBorder="1"/>
    <xf numFmtId="14" fontId="0" fillId="2" borderId="14" xfId="0" applyNumberForma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0" fillId="2" borderId="16" xfId="0" applyFill="1" applyBorder="1"/>
    <xf numFmtId="0" fontId="0" fillId="2" borderId="21" xfId="0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9" fontId="0" fillId="2" borderId="16" xfId="3" applyFont="1" applyFill="1" applyBorder="1"/>
    <xf numFmtId="0" fontId="0" fillId="2" borderId="21" xfId="0" applyFill="1" applyBorder="1"/>
    <xf numFmtId="0" fontId="3" fillId="2" borderId="21" xfId="0" applyFont="1" applyFill="1" applyBorder="1" applyAlignment="1">
      <alignment horizontal="right"/>
    </xf>
    <xf numFmtId="0" fontId="9" fillId="2" borderId="13" xfId="5" applyFont="1" applyFill="1" applyBorder="1" applyAlignment="1"/>
    <xf numFmtId="0" fontId="7" fillId="2" borderId="13" xfId="4" applyFill="1" applyBorder="1" applyAlignment="1"/>
    <xf numFmtId="0" fontId="10" fillId="2" borderId="2" xfId="4" applyFont="1" applyFill="1" applyBorder="1" applyAlignment="1"/>
    <xf numFmtId="0" fontId="10" fillId="2" borderId="14" xfId="4" applyFont="1" applyFill="1" applyBorder="1" applyAlignment="1"/>
    <xf numFmtId="0" fontId="10" fillId="2" borderId="3" xfId="4" applyFont="1" applyFill="1" applyBorder="1" applyAlignment="1"/>
    <xf numFmtId="0" fontId="0" fillId="2" borderId="19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3" fillId="2" borderId="11" xfId="0" applyFont="1" applyFill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right"/>
    </xf>
    <xf numFmtId="164" fontId="0" fillId="2" borderId="8" xfId="2" applyFont="1" applyFill="1" applyBorder="1" applyAlignment="1">
      <alignment horizontal="right"/>
    </xf>
    <xf numFmtId="9" fontId="0" fillId="2" borderId="8" xfId="3" applyFont="1" applyFill="1" applyBorder="1"/>
    <xf numFmtId="168" fontId="0" fillId="2" borderId="8" xfId="0" applyNumberFormat="1" applyFill="1" applyBorder="1"/>
    <xf numFmtId="164" fontId="3" fillId="2" borderId="8" xfId="0" applyNumberFormat="1" applyFont="1" applyFill="1" applyBorder="1" applyAlignment="1">
      <alignment horizontal="center"/>
    </xf>
    <xf numFmtId="0" fontId="0" fillId="2" borderId="28" xfId="0" applyFill="1" applyBorder="1" applyAlignment="1">
      <alignment horizontal="right"/>
    </xf>
    <xf numFmtId="14" fontId="0" fillId="2" borderId="29" xfId="0" applyNumberForma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4" xfId="0" applyFill="1" applyBorder="1"/>
    <xf numFmtId="0" fontId="0" fillId="4" borderId="2" xfId="0" applyFill="1" applyBorder="1" applyAlignment="1">
      <alignment horizontal="right"/>
    </xf>
    <xf numFmtId="0" fontId="0" fillId="4" borderId="2" xfId="0" applyFill="1" applyBorder="1"/>
    <xf numFmtId="0" fontId="3" fillId="2" borderId="0" xfId="0" applyNumberFormat="1" applyFont="1" applyFill="1" applyBorder="1" applyAlignment="1">
      <alignment horizontal="center"/>
    </xf>
    <xf numFmtId="0" fontId="0" fillId="2" borderId="0" xfId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0" fillId="2" borderId="16" xfId="1" applyNumberFormat="1" applyFont="1" applyFill="1" applyBorder="1" applyAlignment="1">
      <alignment horizontal="left"/>
    </xf>
    <xf numFmtId="0" fontId="3" fillId="2" borderId="16" xfId="1" applyNumberFormat="1" applyFont="1" applyFill="1" applyBorder="1" applyAlignment="1">
      <alignment horizontal="left"/>
    </xf>
    <xf numFmtId="168" fontId="0" fillId="2" borderId="17" xfId="0" applyNumberFormat="1" applyFill="1" applyBorder="1"/>
    <xf numFmtId="14" fontId="3" fillId="2" borderId="16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/>
    <xf numFmtId="14" fontId="3" fillId="2" borderId="8" xfId="0" applyNumberFormat="1" applyFont="1" applyFill="1" applyBorder="1" applyAlignment="1">
      <alignment horizontal="center"/>
    </xf>
    <xf numFmtId="0" fontId="0" fillId="2" borderId="8" xfId="1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1" applyNumberFormat="1" applyFont="1" applyFill="1" applyBorder="1" applyAlignment="1">
      <alignment horizontal="left"/>
    </xf>
    <xf numFmtId="0" fontId="0" fillId="2" borderId="30" xfId="0" applyFill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9" fontId="0" fillId="2" borderId="16" xfId="3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164" fontId="0" fillId="2" borderId="16" xfId="2" applyFont="1" applyFill="1" applyBorder="1" applyAlignment="1">
      <alignment horizontal="center"/>
    </xf>
    <xf numFmtId="0" fontId="0" fillId="5" borderId="0" xfId="0" applyFill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/>
    <xf numFmtId="0" fontId="14" fillId="5" borderId="0" xfId="0" applyFont="1" applyFill="1" applyAlignment="1">
      <alignment horizontal="left"/>
    </xf>
    <xf numFmtId="0" fontId="0" fillId="5" borderId="0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3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center"/>
    </xf>
    <xf numFmtId="0" fontId="16" fillId="2" borderId="10" xfId="0" applyFont="1" applyFill="1" applyBorder="1"/>
    <xf numFmtId="0" fontId="17" fillId="2" borderId="11" xfId="0" applyFont="1" applyFill="1" applyBorder="1" applyAlignment="1">
      <alignment horizontal="right"/>
    </xf>
    <xf numFmtId="0" fontId="19" fillId="2" borderId="10" xfId="7" applyFont="1" applyFill="1" applyBorder="1" applyAlignment="1">
      <alignment horizontal="right"/>
    </xf>
    <xf numFmtId="0" fontId="20" fillId="2" borderId="10" xfId="7" applyFont="1" applyFill="1" applyBorder="1" applyAlignment="1">
      <alignment horizontal="right"/>
    </xf>
    <xf numFmtId="0" fontId="0" fillId="6" borderId="14" xfId="0" applyFill="1" applyBorder="1" applyAlignment="1">
      <alignment horizontal="center"/>
    </xf>
    <xf numFmtId="0" fontId="0" fillId="6" borderId="14" xfId="0" applyNumberFormat="1" applyFill="1" applyBorder="1" applyAlignment="1">
      <alignment horizontal="center"/>
    </xf>
    <xf numFmtId="0" fontId="3" fillId="8" borderId="2" xfId="0" applyFont="1" applyFill="1" applyBorder="1" applyAlignment="1">
      <alignment horizontal="right"/>
    </xf>
    <xf numFmtId="0" fontId="3" fillId="8" borderId="14" xfId="0" applyFont="1" applyFill="1" applyBorder="1"/>
    <xf numFmtId="164" fontId="3" fillId="8" borderId="3" xfId="2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/>
    <xf numFmtId="0" fontId="22" fillId="2" borderId="11" xfId="0" applyFont="1" applyFill="1" applyBorder="1" applyAlignment="1">
      <alignment horizontal="right"/>
    </xf>
    <xf numFmtId="0" fontId="5" fillId="2" borderId="10" xfId="0" applyFont="1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6" fillId="9" borderId="25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wrapText="1"/>
    </xf>
    <xf numFmtId="0" fontId="23" fillId="2" borderId="11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14" fontId="0" fillId="2" borderId="31" xfId="0" applyNumberFormat="1" applyFill="1" applyBorder="1" applyAlignment="1">
      <alignment horizontal="left"/>
    </xf>
    <xf numFmtId="14" fontId="0" fillId="2" borderId="32" xfId="0" applyNumberFormat="1" applyFill="1" applyBorder="1" applyAlignment="1">
      <alignment horizontal="left"/>
    </xf>
    <xf numFmtId="14" fontId="0" fillId="2" borderId="14" xfId="0" applyNumberFormat="1" applyFill="1" applyBorder="1" applyAlignment="1">
      <alignment horizontal="left"/>
    </xf>
    <xf numFmtId="14" fontId="0" fillId="2" borderId="29" xfId="0" applyNumberFormat="1" applyFill="1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0" fillId="6" borderId="14" xfId="2" applyFont="1" applyFill="1" applyBorder="1" applyAlignment="1">
      <alignment horizontal="center"/>
    </xf>
    <xf numFmtId="164" fontId="0" fillId="6" borderId="29" xfId="2" applyFont="1" applyFill="1" applyBorder="1" applyAlignment="1">
      <alignment horizontal="center"/>
    </xf>
    <xf numFmtId="0" fontId="21" fillId="7" borderId="22" xfId="0" applyFont="1" applyFill="1" applyBorder="1" applyAlignment="1">
      <alignment horizontal="center"/>
    </xf>
    <xf numFmtId="0" fontId="21" fillId="7" borderId="23" xfId="0" applyFont="1" applyFill="1" applyBorder="1" applyAlignment="1">
      <alignment horizontal="center"/>
    </xf>
    <xf numFmtId="0" fontId="21" fillId="7" borderId="24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/>
    </xf>
    <xf numFmtId="0" fontId="0" fillId="6" borderId="14" xfId="1" applyNumberFormat="1" applyFont="1" applyFill="1" applyBorder="1" applyAlignment="1">
      <alignment horizontal="center"/>
    </xf>
    <xf numFmtId="0" fontId="0" fillId="6" borderId="29" xfId="1" applyNumberFormat="1" applyFont="1" applyFill="1" applyBorder="1" applyAlignment="1">
      <alignment horizontal="center"/>
    </xf>
    <xf numFmtId="14" fontId="0" fillId="6" borderId="14" xfId="0" applyNumberFormat="1" applyFill="1" applyBorder="1" applyAlignment="1">
      <alignment horizontal="left"/>
    </xf>
    <xf numFmtId="14" fontId="0" fillId="6" borderId="29" xfId="0" applyNumberFormat="1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164" fontId="3" fillId="8" borderId="14" xfId="0" applyNumberFormat="1" applyFont="1" applyFill="1" applyBorder="1" applyAlignment="1">
      <alignment horizontal="center"/>
    </xf>
    <xf numFmtId="164" fontId="3" fillId="8" borderId="3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4" fontId="0" fillId="2" borderId="0" xfId="2" applyFont="1" applyFill="1" applyBorder="1" applyAlignment="1">
      <alignment horizontal="right"/>
    </xf>
    <xf numFmtId="164" fontId="0" fillId="2" borderId="16" xfId="2" applyFont="1" applyFill="1" applyBorder="1" applyAlignment="1">
      <alignment horizontal="right"/>
    </xf>
    <xf numFmtId="0" fontId="3" fillId="5" borderId="2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</cellXfs>
  <cellStyles count="8">
    <cellStyle name="Hiperlink" xfId="7" builtinId="8"/>
    <cellStyle name="Moeda" xfId="2" builtinId="4"/>
    <cellStyle name="Normal" xfId="0" builtinId="0"/>
    <cellStyle name="Normal 2" xfId="4"/>
    <cellStyle name="Normal_JUROS 98" xfId="5"/>
    <cellStyle name="Porcentagem" xfId="3" builtinId="5"/>
    <cellStyle name="Vírgula" xfId="1" builtinId="3"/>
    <cellStyle name="Vírgula 2" xfId="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hlive.com.br/planilha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hlive.com.br/planilha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R24"/>
  <sheetViews>
    <sheetView workbookViewId="0">
      <selection activeCell="I15" sqref="I15"/>
    </sheetView>
  </sheetViews>
  <sheetFormatPr defaultRowHeight="15" x14ac:dyDescent="0.25"/>
  <cols>
    <col min="1" max="2" width="2.85546875" style="104" customWidth="1"/>
    <col min="3" max="3" width="9.42578125" style="103" customWidth="1"/>
    <col min="4" max="4" width="11.85546875" style="104" customWidth="1"/>
    <col min="5" max="5" width="15.5703125" style="104" customWidth="1"/>
    <col min="6" max="6" width="5.5703125" style="104" customWidth="1"/>
    <col min="7" max="7" width="3.7109375" style="104" customWidth="1"/>
    <col min="8" max="8" width="3.42578125" style="104" customWidth="1"/>
    <col min="9" max="10" width="9.140625" style="104"/>
    <col min="11" max="11" width="16.85546875" style="104" customWidth="1"/>
    <col min="12" max="12" width="2.7109375" style="104" customWidth="1"/>
    <col min="13" max="13" width="4.140625" style="104" customWidth="1"/>
    <col min="14" max="14" width="3.28515625" style="104" customWidth="1"/>
    <col min="15" max="15" width="9.140625" style="104"/>
    <col min="16" max="16" width="10.85546875" style="104" customWidth="1"/>
    <col min="17" max="17" width="16.85546875" style="104" customWidth="1"/>
    <col min="18" max="18" width="3.140625" style="104" customWidth="1"/>
    <col min="19" max="16384" width="9.140625" style="104"/>
  </cols>
  <sheetData>
    <row r="1" spans="2:18" ht="15.75" thickBot="1" x14ac:dyDescent="0.3"/>
    <row r="2" spans="2:18" s="120" customFormat="1" ht="15" customHeight="1" x14ac:dyDescent="0.25">
      <c r="B2" s="128" t="s">
        <v>0</v>
      </c>
      <c r="C2" s="129"/>
      <c r="D2" s="129"/>
      <c r="E2" s="129"/>
      <c r="F2" s="130"/>
      <c r="H2" s="128" t="s">
        <v>10</v>
      </c>
      <c r="I2" s="129"/>
      <c r="J2" s="129"/>
      <c r="K2" s="129"/>
      <c r="L2" s="130"/>
      <c r="N2" s="128" t="s">
        <v>12</v>
      </c>
      <c r="O2" s="129"/>
      <c r="P2" s="129"/>
      <c r="Q2" s="129"/>
      <c r="R2" s="130"/>
    </row>
    <row r="3" spans="2:18" x14ac:dyDescent="0.25">
      <c r="B3" s="58"/>
      <c r="C3" s="5"/>
      <c r="D3" s="57"/>
      <c r="E3" s="57"/>
      <c r="F3" s="59"/>
      <c r="H3" s="58"/>
      <c r="I3" s="5"/>
      <c r="J3" s="57"/>
      <c r="K3" s="57"/>
      <c r="L3" s="59"/>
      <c r="N3" s="58"/>
      <c r="O3" s="5"/>
      <c r="P3" s="57"/>
      <c r="Q3" s="57"/>
      <c r="R3" s="59"/>
    </row>
    <row r="4" spans="2:18" x14ac:dyDescent="0.25">
      <c r="B4" s="58"/>
      <c r="C4" s="6"/>
      <c r="D4" s="3" t="s">
        <v>1</v>
      </c>
      <c r="E4" s="3" t="s">
        <v>2</v>
      </c>
      <c r="F4" s="7"/>
      <c r="H4" s="58"/>
      <c r="I4" s="6"/>
      <c r="J4" s="3" t="s">
        <v>1</v>
      </c>
      <c r="K4" s="3" t="s">
        <v>2</v>
      </c>
      <c r="L4" s="59"/>
      <c r="N4" s="58"/>
      <c r="O4" s="6"/>
      <c r="P4" s="3" t="s">
        <v>1</v>
      </c>
      <c r="Q4" s="3" t="s">
        <v>2</v>
      </c>
      <c r="R4" s="59"/>
    </row>
    <row r="5" spans="2:18" s="121" customFormat="1" x14ac:dyDescent="0.25">
      <c r="B5" s="8"/>
      <c r="C5" s="4" t="s">
        <v>3</v>
      </c>
      <c r="D5" s="2" t="s">
        <v>5</v>
      </c>
      <c r="E5" s="2" t="s">
        <v>11</v>
      </c>
      <c r="F5" s="9"/>
      <c r="H5" s="8"/>
      <c r="I5" s="4" t="s">
        <v>3</v>
      </c>
      <c r="J5" s="2" t="s">
        <v>5</v>
      </c>
      <c r="K5" s="2" t="s">
        <v>6</v>
      </c>
      <c r="L5" s="9"/>
      <c r="N5" s="8"/>
      <c r="O5" s="4" t="s">
        <v>3</v>
      </c>
      <c r="P5" s="2" t="s">
        <v>13</v>
      </c>
      <c r="Q5" s="2" t="s">
        <v>6</v>
      </c>
      <c r="R5" s="59"/>
    </row>
    <row r="6" spans="2:18" s="121" customFormat="1" x14ac:dyDescent="0.25">
      <c r="B6" s="8"/>
      <c r="C6" s="4" t="s">
        <v>4</v>
      </c>
      <c r="D6" s="2" t="s">
        <v>7</v>
      </c>
      <c r="E6" s="2" t="s">
        <v>11</v>
      </c>
      <c r="F6" s="9"/>
      <c r="H6" s="8"/>
      <c r="I6" s="4" t="s">
        <v>4</v>
      </c>
      <c r="J6" s="2" t="s">
        <v>7</v>
      </c>
      <c r="K6" s="2" t="s">
        <v>8</v>
      </c>
      <c r="L6" s="9"/>
      <c r="N6" s="8"/>
      <c r="O6" s="4" t="s">
        <v>4</v>
      </c>
      <c r="P6" s="2" t="s">
        <v>14</v>
      </c>
      <c r="Q6" s="2" t="s">
        <v>8</v>
      </c>
      <c r="R6" s="59"/>
    </row>
    <row r="7" spans="2:18" s="121" customFormat="1" ht="64.5" customHeight="1" x14ac:dyDescent="0.25">
      <c r="B7" s="8"/>
      <c r="C7" s="126" t="s">
        <v>9</v>
      </c>
      <c r="D7" s="137" t="s">
        <v>16</v>
      </c>
      <c r="E7" s="138"/>
      <c r="F7" s="10"/>
      <c r="H7" s="8"/>
      <c r="I7" s="127" t="s">
        <v>9</v>
      </c>
      <c r="J7" s="137" t="s">
        <v>17</v>
      </c>
      <c r="K7" s="138"/>
      <c r="L7" s="9"/>
      <c r="N7" s="8"/>
      <c r="O7" s="126" t="s">
        <v>9</v>
      </c>
      <c r="P7" s="137" t="s">
        <v>35</v>
      </c>
      <c r="Q7" s="138"/>
      <c r="R7" s="59"/>
    </row>
    <row r="8" spans="2:18" s="122" customFormat="1" ht="18.75" customHeight="1" thickBot="1" x14ac:dyDescent="0.3">
      <c r="B8" s="11"/>
      <c r="C8" s="12"/>
      <c r="D8" s="61"/>
      <c r="E8" s="113" t="s">
        <v>70</v>
      </c>
      <c r="F8" s="13"/>
      <c r="H8" s="11"/>
      <c r="I8" s="14"/>
      <c r="J8" s="14"/>
      <c r="K8" s="14"/>
      <c r="L8" s="15"/>
      <c r="N8" s="131" t="s">
        <v>15</v>
      </c>
      <c r="O8" s="132"/>
      <c r="P8" s="132"/>
      <c r="Q8" s="132"/>
      <c r="R8" s="133"/>
    </row>
    <row r="9" spans="2:18" ht="15.75" thickBot="1" x14ac:dyDescent="0.3"/>
    <row r="10" spans="2:18" ht="15" customHeight="1" x14ac:dyDescent="0.25">
      <c r="B10" s="134" t="s">
        <v>46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6"/>
    </row>
    <row r="11" spans="2:18" ht="15.75" thickBot="1" x14ac:dyDescent="0.3"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113"/>
      <c r="Q11" s="125"/>
      <c r="R11" s="124" t="s">
        <v>61</v>
      </c>
    </row>
    <row r="12" spans="2:18" x14ac:dyDescent="0.25">
      <c r="C12" s="104"/>
    </row>
    <row r="13" spans="2:18" x14ac:dyDescent="0.25">
      <c r="C13" s="104"/>
    </row>
    <row r="14" spans="2:18" x14ac:dyDescent="0.25">
      <c r="C14" s="104"/>
    </row>
    <row r="15" spans="2:18" x14ac:dyDescent="0.25">
      <c r="C15" s="123"/>
      <c r="D15" s="123"/>
      <c r="E15" s="123"/>
      <c r="F15" s="123"/>
    </row>
    <row r="16" spans="2:18" s="123" customFormat="1" x14ac:dyDescent="0.25">
      <c r="C16" s="103"/>
      <c r="D16" s="104"/>
      <c r="E16" s="104"/>
      <c r="F16" s="104"/>
    </row>
    <row r="19" spans="3:3" x14ac:dyDescent="0.25">
      <c r="C19" s="104"/>
    </row>
    <row r="20" spans="3:3" x14ac:dyDescent="0.25">
      <c r="C20" s="104"/>
    </row>
    <row r="21" spans="3:3" x14ac:dyDescent="0.25">
      <c r="C21" s="104"/>
    </row>
    <row r="22" spans="3:3" x14ac:dyDescent="0.25">
      <c r="C22" s="104"/>
    </row>
    <row r="23" spans="3:3" x14ac:dyDescent="0.25">
      <c r="C23" s="104"/>
    </row>
    <row r="24" spans="3:3" x14ac:dyDescent="0.25">
      <c r="C24" s="104"/>
    </row>
  </sheetData>
  <sheetProtection password="95A1" sheet="1" objects="1" scenarios="1"/>
  <mergeCells count="8">
    <mergeCell ref="N2:R2"/>
    <mergeCell ref="H2:L2"/>
    <mergeCell ref="B2:F2"/>
    <mergeCell ref="N8:R8"/>
    <mergeCell ref="B10:R10"/>
    <mergeCell ref="D7:E7"/>
    <mergeCell ref="J7:K7"/>
    <mergeCell ref="P7:Q7"/>
  </mergeCells>
  <hyperlinks>
    <hyperlink ref="E8" r:id="rId1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B2:T35"/>
  <sheetViews>
    <sheetView showGridLines="0" showRowColHeaders="0" tabSelected="1" zoomScale="80" zoomScaleNormal="80" workbookViewId="0">
      <selection activeCell="W23" sqref="W23"/>
    </sheetView>
  </sheetViews>
  <sheetFormatPr defaultRowHeight="15" x14ac:dyDescent="0.25"/>
  <cols>
    <col min="1" max="1" width="2.5703125" style="104" customWidth="1"/>
    <col min="2" max="2" width="31.42578125" style="102" customWidth="1"/>
    <col min="3" max="3" width="4.7109375" style="103" customWidth="1"/>
    <col min="4" max="4" width="9" style="104" customWidth="1"/>
    <col min="5" max="5" width="4" style="104" customWidth="1"/>
    <col min="6" max="6" width="5" style="104" customWidth="1"/>
    <col min="7" max="7" width="1.5703125" style="104" customWidth="1"/>
    <col min="8" max="8" width="31.7109375" style="104" customWidth="1"/>
    <col min="9" max="9" width="4.85546875" style="104" customWidth="1"/>
    <col min="10" max="10" width="12.7109375" style="104" customWidth="1"/>
    <col min="11" max="11" width="1.7109375" style="104" customWidth="1"/>
    <col min="12" max="12" width="3.5703125" style="104" customWidth="1"/>
    <col min="13" max="13" width="7.5703125" style="104" hidden="1" customWidth="1"/>
    <col min="14" max="14" width="0" style="104" hidden="1" customWidth="1"/>
    <col min="15" max="15" width="2.85546875" style="104" hidden="1" customWidth="1"/>
    <col min="16" max="16" width="1.7109375" style="104" customWidth="1"/>
    <col min="17" max="17" width="29.5703125" style="104" customWidth="1"/>
    <col min="18" max="18" width="3" style="104" customWidth="1"/>
    <col min="19" max="19" width="14.42578125" style="104" customWidth="1"/>
    <col min="20" max="20" width="1.5703125" style="104" customWidth="1"/>
    <col min="21" max="16384" width="9.140625" style="104"/>
  </cols>
  <sheetData>
    <row r="2" spans="2:20" ht="21" x14ac:dyDescent="0.35">
      <c r="B2" s="105" t="s">
        <v>69</v>
      </c>
    </row>
    <row r="3" spans="2:20" ht="15.75" thickBot="1" x14ac:dyDescent="0.3"/>
    <row r="4" spans="2:20" ht="16.5" thickBot="1" x14ac:dyDescent="0.3">
      <c r="B4" s="151" t="s">
        <v>45</v>
      </c>
      <c r="C4" s="152"/>
      <c r="D4" s="152"/>
      <c r="E4" s="153"/>
      <c r="G4" s="148" t="s">
        <v>67</v>
      </c>
      <c r="H4" s="149"/>
      <c r="I4" s="149"/>
      <c r="J4" s="149"/>
      <c r="K4" s="150"/>
      <c r="M4" s="74" t="s">
        <v>54</v>
      </c>
      <c r="N4" s="75">
        <v>29</v>
      </c>
      <c r="O4" s="76" t="s">
        <v>42</v>
      </c>
      <c r="P4" s="148" t="s">
        <v>43</v>
      </c>
      <c r="Q4" s="149"/>
      <c r="R4" s="149"/>
      <c r="S4" s="149"/>
      <c r="T4" s="150"/>
    </row>
    <row r="5" spans="2:20" x14ac:dyDescent="0.25">
      <c r="B5" s="69" t="s">
        <v>37</v>
      </c>
      <c r="C5" s="154"/>
      <c r="D5" s="154"/>
      <c r="E5" s="155"/>
      <c r="F5" s="106"/>
      <c r="G5" s="87"/>
      <c r="H5" s="88"/>
      <c r="I5" s="88"/>
      <c r="J5" s="88"/>
      <c r="K5" s="89"/>
      <c r="M5" s="72" t="s">
        <v>52</v>
      </c>
      <c r="N5" s="73" t="s">
        <v>55</v>
      </c>
      <c r="O5" s="77" t="s">
        <v>56</v>
      </c>
      <c r="P5" s="97"/>
      <c r="Q5" s="44"/>
      <c r="R5" s="44"/>
      <c r="S5" s="44"/>
      <c r="T5" s="94"/>
    </row>
    <row r="6" spans="2:20" x14ac:dyDescent="0.25">
      <c r="B6" s="69" t="s">
        <v>38</v>
      </c>
      <c r="C6" s="115" t="s">
        <v>39</v>
      </c>
      <c r="D6" s="141" t="str">
        <f>IF(C6="f","Feminino","Masculino")</f>
        <v>Feminino</v>
      </c>
      <c r="E6" s="142"/>
      <c r="G6" s="58"/>
      <c r="H6" s="165" t="s">
        <v>1</v>
      </c>
      <c r="I6" s="166"/>
      <c r="J6" s="167"/>
      <c r="K6" s="90"/>
      <c r="M6" s="72">
        <v>43</v>
      </c>
      <c r="N6" s="73">
        <f>VLOOKUP($N$4,'Fator previdenciario'!$C:$AE,O6,0)</f>
        <v>0.38794651633112165</v>
      </c>
      <c r="O6" s="78">
        <f t="shared" ref="O6:O18" si="0">M6-41</f>
        <v>2</v>
      </c>
      <c r="P6" s="58"/>
      <c r="Q6" s="165" t="s">
        <v>1</v>
      </c>
      <c r="R6" s="166"/>
      <c r="S6" s="167"/>
      <c r="T6" s="90"/>
    </row>
    <row r="7" spans="2:20" x14ac:dyDescent="0.25">
      <c r="B7" s="69" t="s">
        <v>36</v>
      </c>
      <c r="C7" s="156">
        <v>31513</v>
      </c>
      <c r="D7" s="156"/>
      <c r="E7" s="157"/>
      <c r="G7" s="58"/>
      <c r="H7" s="50" t="s">
        <v>57</v>
      </c>
      <c r="I7" s="79">
        <f>C8</f>
        <v>65</v>
      </c>
      <c r="J7" s="86" t="s">
        <v>42</v>
      </c>
      <c r="K7" s="91"/>
      <c r="M7" s="72">
        <v>44</v>
      </c>
      <c r="N7" s="73">
        <f>VLOOKUP($N$4,'Fator previdenciario'!$C:$AE,O7,0)</f>
        <v>0.40049321641209285</v>
      </c>
      <c r="O7" s="78">
        <f t="shared" si="0"/>
        <v>3</v>
      </c>
      <c r="P7" s="58"/>
      <c r="Q7" s="50" t="s">
        <v>57</v>
      </c>
      <c r="R7" s="79">
        <f>C8</f>
        <v>65</v>
      </c>
      <c r="S7" s="86" t="s">
        <v>42</v>
      </c>
      <c r="T7" s="91"/>
    </row>
    <row r="8" spans="2:20" x14ac:dyDescent="0.25">
      <c r="B8" s="69" t="s">
        <v>57</v>
      </c>
      <c r="C8" s="116">
        <v>65</v>
      </c>
      <c r="D8" s="43" t="s">
        <v>42</v>
      </c>
      <c r="E8" s="70"/>
      <c r="G8" s="58"/>
      <c r="H8" s="46" t="s">
        <v>65</v>
      </c>
      <c r="I8" s="80">
        <f>IF(C6="F",60,65)</f>
        <v>60</v>
      </c>
      <c r="J8" s="83" t="s">
        <v>42</v>
      </c>
      <c r="K8" s="92"/>
      <c r="M8" s="72">
        <v>45</v>
      </c>
      <c r="N8" s="73">
        <f>VLOOKUP($N$4,'Fator previdenciario'!$C:$AE,O8,0)</f>
        <v>0.41362797376843069</v>
      </c>
      <c r="O8" s="78">
        <f t="shared" si="0"/>
        <v>4</v>
      </c>
      <c r="P8" s="58"/>
      <c r="Q8" s="46" t="s">
        <v>68</v>
      </c>
      <c r="R8" s="80">
        <f>IF(C6="F",60,65)</f>
        <v>60</v>
      </c>
      <c r="S8" s="83" t="s">
        <v>42</v>
      </c>
      <c r="T8" s="92"/>
    </row>
    <row r="9" spans="2:20" x14ac:dyDescent="0.25">
      <c r="B9" s="69" t="s">
        <v>41</v>
      </c>
      <c r="C9" s="116">
        <v>29</v>
      </c>
      <c r="D9" s="43" t="s">
        <v>42</v>
      </c>
      <c r="E9" s="70"/>
      <c r="G9" s="58"/>
      <c r="H9" s="46" t="s">
        <v>64</v>
      </c>
      <c r="I9" s="80">
        <f>IF(C6="F",48,53)</f>
        <v>48</v>
      </c>
      <c r="J9" s="83" t="s">
        <v>42</v>
      </c>
      <c r="K9" s="92"/>
      <c r="M9" s="72">
        <v>46</v>
      </c>
      <c r="N9" s="73">
        <f>VLOOKUP($N$4,'Fator previdenciario'!$C:$AE,O9,0)</f>
        <v>0.42738657959168042</v>
      </c>
      <c r="O9" s="78">
        <f t="shared" si="0"/>
        <v>5</v>
      </c>
      <c r="P9" s="58"/>
      <c r="Q9" s="46"/>
      <c r="R9" s="80"/>
      <c r="S9" s="83"/>
      <c r="T9" s="92"/>
    </row>
    <row r="10" spans="2:20" x14ac:dyDescent="0.25">
      <c r="B10" s="71" t="s">
        <v>47</v>
      </c>
      <c r="C10" s="146">
        <v>2700</v>
      </c>
      <c r="D10" s="146"/>
      <c r="E10" s="147"/>
      <c r="G10" s="58"/>
      <c r="H10" s="143" t="str">
        <f>IF(AND(C6="F",I7&lt;48),"idade inferior ao mínimo, mínimo é 48 anos",IF(AND(C6="M",I7&lt;53),"idade inferior ao mínimo, mínimo é 53 anos",""))</f>
        <v/>
      </c>
      <c r="I10" s="144"/>
      <c r="J10" s="145"/>
      <c r="K10" s="93"/>
      <c r="M10" s="72">
        <v>47</v>
      </c>
      <c r="N10" s="73">
        <f>VLOOKUP($N$4,'Fator previdenciario'!$C:$AE,O10,0)</f>
        <v>0.44180819847614927</v>
      </c>
      <c r="O10" s="78">
        <f t="shared" si="0"/>
        <v>6</v>
      </c>
      <c r="P10" s="58"/>
      <c r="Q10" s="143" t="str">
        <f>IF(AND(C6="F",R7&lt;60),"idade inferior ao mínimo, mínimo é 60 anos",IF(AND(C6="M",R7&lt;65),"idade inferior ao mínimo, mínimo é 65 anos",""))</f>
        <v/>
      </c>
      <c r="R10" s="144"/>
      <c r="S10" s="145"/>
      <c r="T10" s="93"/>
    </row>
    <row r="11" spans="2:20" ht="15.75" thickBot="1" x14ac:dyDescent="0.3">
      <c r="B11" s="96" t="s">
        <v>40</v>
      </c>
      <c r="C11" s="139">
        <f>IF(C6="F",DATE(YEAR(C7)+C8,MONTH(C7),DAY(C7)),DATE(YEAR(C7)+65,MONTH(C7),DAY(C7)))</f>
        <v>55254</v>
      </c>
      <c r="D11" s="139"/>
      <c r="E11" s="140"/>
      <c r="G11" s="58"/>
      <c r="H11" s="82"/>
      <c r="I11" s="82"/>
      <c r="J11" s="82"/>
      <c r="K11" s="94"/>
      <c r="M11" s="72">
        <v>48</v>
      </c>
      <c r="N11" s="73">
        <f>VLOOKUP($N$4,'Fator previdenciario'!$C:$AE,O11,0)</f>
        <v>0.45693473600556322</v>
      </c>
      <c r="O11" s="78">
        <f t="shared" si="0"/>
        <v>7</v>
      </c>
      <c r="P11" s="58"/>
      <c r="Q11" s="82"/>
      <c r="R11" s="82"/>
      <c r="S11" s="82"/>
      <c r="T11" s="94"/>
    </row>
    <row r="12" spans="2:20" x14ac:dyDescent="0.25">
      <c r="B12" s="104"/>
      <c r="C12" s="104"/>
      <c r="G12" s="58"/>
      <c r="H12" s="165" t="s">
        <v>2</v>
      </c>
      <c r="I12" s="166"/>
      <c r="J12" s="167"/>
      <c r="K12" s="95"/>
      <c r="M12" s="72">
        <v>49</v>
      </c>
      <c r="N12" s="73">
        <f>VLOOKUP($N$4,'Fator previdenciario'!$C:$AE,O12,0)</f>
        <v>0.47281172371427882</v>
      </c>
      <c r="O12" s="78">
        <f t="shared" si="0"/>
        <v>8</v>
      </c>
      <c r="P12" s="58"/>
      <c r="Q12" s="165" t="s">
        <v>2</v>
      </c>
      <c r="R12" s="166"/>
      <c r="S12" s="167"/>
      <c r="T12" s="95"/>
    </row>
    <row r="13" spans="2:20" x14ac:dyDescent="0.25">
      <c r="B13" s="104"/>
      <c r="C13" s="104"/>
      <c r="G13" s="58"/>
      <c r="H13" s="50" t="s">
        <v>41</v>
      </c>
      <c r="I13" s="44">
        <f>C9</f>
        <v>29</v>
      </c>
      <c r="J13" s="84" t="s">
        <v>42</v>
      </c>
      <c r="K13" s="92"/>
      <c r="M13" s="72">
        <v>50</v>
      </c>
      <c r="N13" s="73">
        <f>VLOOKUP($N$4,'Fator previdenciario'!$C:$AE,O13,0)</f>
        <v>0.48948886956790899</v>
      </c>
      <c r="O13" s="78">
        <f t="shared" si="0"/>
        <v>9</v>
      </c>
      <c r="P13" s="58"/>
      <c r="Q13" s="50" t="s">
        <v>41</v>
      </c>
      <c r="R13" s="44">
        <f>C9</f>
        <v>29</v>
      </c>
      <c r="S13" s="84" t="s">
        <v>42</v>
      </c>
      <c r="T13" s="92"/>
    </row>
    <row r="14" spans="2:20" x14ac:dyDescent="0.25">
      <c r="B14" s="104"/>
      <c r="C14" s="104"/>
      <c r="G14" s="58"/>
      <c r="H14" s="46" t="s">
        <v>58</v>
      </c>
      <c r="I14" s="5">
        <f>IF(C6="F",30,35)</f>
        <v>30</v>
      </c>
      <c r="J14" s="83" t="s">
        <v>42</v>
      </c>
      <c r="K14" s="92"/>
      <c r="M14" s="72">
        <v>51</v>
      </c>
      <c r="N14" s="73">
        <f>VLOOKUP($N$4,'Fator previdenciario'!$C:$AE,O14,0)</f>
        <v>0.50701985530816196</v>
      </c>
      <c r="O14" s="78">
        <f t="shared" si="0"/>
        <v>10</v>
      </c>
      <c r="P14" s="58"/>
      <c r="Q14" s="46" t="s">
        <v>58</v>
      </c>
      <c r="R14" s="5">
        <v>15</v>
      </c>
      <c r="S14" s="83" t="s">
        <v>42</v>
      </c>
      <c r="T14" s="92"/>
    </row>
    <row r="15" spans="2:20" x14ac:dyDescent="0.25">
      <c r="B15" s="104"/>
      <c r="C15" s="104"/>
      <c r="G15" s="58"/>
      <c r="H15" s="46" t="s">
        <v>59</v>
      </c>
      <c r="I15" s="81" t="str">
        <f>I22</f>
        <v>INTEGRAL</v>
      </c>
      <c r="J15" s="83"/>
      <c r="K15" s="93"/>
      <c r="M15" s="72">
        <v>52</v>
      </c>
      <c r="N15" s="73">
        <f>VLOOKUP($N$4,'Fator previdenciario'!$C:$AE,O15,0)</f>
        <v>0.52546411347781907</v>
      </c>
      <c r="O15" s="78">
        <f t="shared" si="0"/>
        <v>11</v>
      </c>
      <c r="P15" s="58"/>
      <c r="Q15" s="46"/>
      <c r="R15" s="81"/>
      <c r="S15" s="83"/>
      <c r="T15" s="93"/>
    </row>
    <row r="16" spans="2:20" x14ac:dyDescent="0.25">
      <c r="B16" s="104"/>
      <c r="C16" s="104"/>
      <c r="G16" s="58"/>
      <c r="H16" s="143" t="str">
        <f>IF(AND(C6="F",I13&lt;30),"tempo inferior ao mínimo, mínimo é 30 anos",IF(AND(C6="M",I13&lt;35),"tempo inferior ao mínimo, mínimo é 35 anos",""))</f>
        <v>tempo inferior ao mínimo, mínimo é 30 anos</v>
      </c>
      <c r="I16" s="144"/>
      <c r="J16" s="145"/>
      <c r="K16" s="93"/>
      <c r="M16" s="72">
        <v>53</v>
      </c>
      <c r="N16" s="73">
        <f>VLOOKUP($N$4,'Fator previdenciario'!$C:$AE,O16,0)</f>
        <v>0.54488836101351246</v>
      </c>
      <c r="O16" s="78">
        <f t="shared" si="0"/>
        <v>12</v>
      </c>
      <c r="P16" s="58"/>
      <c r="Q16" s="143" t="str">
        <f>IF((R13&lt;15),"tempo inferior ao mínimo, mínimo é 15 anos","")</f>
        <v/>
      </c>
      <c r="R16" s="144"/>
      <c r="S16" s="145"/>
      <c r="T16" s="93"/>
    </row>
    <row r="17" spans="2:20" x14ac:dyDescent="0.25">
      <c r="B17" s="104"/>
      <c r="C17" s="104"/>
      <c r="G17" s="58"/>
      <c r="H17" s="82"/>
      <c r="I17" s="82"/>
      <c r="J17" s="82"/>
      <c r="K17" s="63"/>
      <c r="M17" s="72">
        <v>54</v>
      </c>
      <c r="N17" s="73">
        <f>VLOOKUP($N$4,'Fator previdenciario'!$C:$AE,O17,0)</f>
        <v>0.5653667470136059</v>
      </c>
      <c r="O17" s="78">
        <f t="shared" si="0"/>
        <v>13</v>
      </c>
      <c r="P17" s="58"/>
      <c r="Q17" s="57"/>
      <c r="R17" s="57"/>
      <c r="S17" s="57"/>
      <c r="T17" s="59"/>
    </row>
    <row r="18" spans="2:20" x14ac:dyDescent="0.25">
      <c r="B18" s="104"/>
      <c r="C18" s="104"/>
      <c r="G18" s="58"/>
      <c r="H18" s="165" t="s">
        <v>66</v>
      </c>
      <c r="I18" s="166"/>
      <c r="J18" s="167"/>
      <c r="K18" s="63"/>
      <c r="M18" s="72">
        <v>55</v>
      </c>
      <c r="N18" s="73">
        <f>VLOOKUP($N$4,'Fator previdenciario'!$C:$AE,O18,0)</f>
        <v>0.58698016996651159</v>
      </c>
      <c r="O18" s="78">
        <f t="shared" si="0"/>
        <v>14</v>
      </c>
      <c r="P18" s="58"/>
      <c r="Q18" s="165" t="s">
        <v>66</v>
      </c>
      <c r="R18" s="166"/>
      <c r="S18" s="167"/>
      <c r="T18" s="63"/>
    </row>
    <row r="19" spans="2:20" x14ac:dyDescent="0.25">
      <c r="B19" s="104"/>
      <c r="C19" s="104"/>
      <c r="G19" s="58"/>
      <c r="H19" s="46" t="s">
        <v>50</v>
      </c>
      <c r="I19" s="36">
        <f>I8</f>
        <v>60</v>
      </c>
      <c r="J19" s="47" t="s">
        <v>42</v>
      </c>
      <c r="K19" s="63"/>
      <c r="M19" s="72"/>
      <c r="N19" s="73"/>
      <c r="O19" s="78"/>
      <c r="P19" s="58"/>
      <c r="Q19" s="49"/>
      <c r="R19" s="57"/>
      <c r="S19" s="45"/>
      <c r="T19" s="59"/>
    </row>
    <row r="20" spans="2:20" x14ac:dyDescent="0.25">
      <c r="B20" s="104"/>
      <c r="C20" s="104"/>
      <c r="G20" s="58"/>
      <c r="H20" s="46" t="s">
        <v>49</v>
      </c>
      <c r="I20" s="36">
        <f>C8</f>
        <v>65</v>
      </c>
      <c r="J20" s="47" t="s">
        <v>42</v>
      </c>
      <c r="K20" s="64"/>
      <c r="M20" s="72">
        <v>56</v>
      </c>
      <c r="N20" s="73">
        <f>VLOOKUP($N$4,'Fator previdenciario'!$C:$AE,O20,0)</f>
        <v>0.60981063972489058</v>
      </c>
      <c r="O20" s="78">
        <f t="shared" ref="O20:O33" si="1">M20-41</f>
        <v>15</v>
      </c>
      <c r="P20" s="71"/>
      <c r="Q20" s="46" t="s">
        <v>44</v>
      </c>
      <c r="R20" s="36"/>
      <c r="S20" s="98">
        <v>0.7</v>
      </c>
      <c r="T20" s="59"/>
    </row>
    <row r="21" spans="2:20" x14ac:dyDescent="0.25">
      <c r="B21" s="104"/>
      <c r="C21" s="104"/>
      <c r="G21" s="58"/>
      <c r="H21" s="46" t="s">
        <v>41</v>
      </c>
      <c r="I21" s="36">
        <f>I13</f>
        <v>29</v>
      </c>
      <c r="J21" s="47" t="s">
        <v>42</v>
      </c>
      <c r="K21" s="65"/>
      <c r="M21" s="72">
        <v>57</v>
      </c>
      <c r="N21" s="73">
        <f>VLOOKUP($N$4,'Fator previdenciario'!$C:$AE,O21,0)</f>
        <v>0.6339511194951013</v>
      </c>
      <c r="O21" s="78">
        <f t="shared" si="1"/>
        <v>16</v>
      </c>
      <c r="P21" s="58"/>
      <c r="Q21" s="46"/>
      <c r="R21" s="5" t="str">
        <f>"+"</f>
        <v>+</v>
      </c>
      <c r="S21" s="99">
        <f>C9%</f>
        <v>0.28999999999999998</v>
      </c>
      <c r="T21" s="59"/>
    </row>
    <row r="22" spans="2:20" x14ac:dyDescent="0.25">
      <c r="G22" s="58"/>
      <c r="H22" s="46" t="s">
        <v>51</v>
      </c>
      <c r="I22" s="161" t="str">
        <f>IF(I20&lt;I19,"PROPORCIONAL","INTEGRAL")</f>
        <v>INTEGRAL</v>
      </c>
      <c r="J22" s="162"/>
      <c r="K22" s="66"/>
      <c r="M22" s="72">
        <v>58</v>
      </c>
      <c r="N22" s="73">
        <f>VLOOKUP($N$4,'Fator previdenciario'!$C:$AE,O22,0)</f>
        <v>0.65951530804939962</v>
      </c>
      <c r="O22" s="78">
        <f t="shared" si="1"/>
        <v>17</v>
      </c>
      <c r="P22" s="58"/>
      <c r="Q22" s="38" t="s">
        <v>62</v>
      </c>
      <c r="R22" s="39" t="str">
        <f>"="</f>
        <v>=</v>
      </c>
      <c r="S22" s="100">
        <f>IF((S20+S21)&gt;100%,100%,S20+S21)</f>
        <v>0.99</v>
      </c>
      <c r="T22" s="59"/>
    </row>
    <row r="23" spans="2:20" x14ac:dyDescent="0.25">
      <c r="G23" s="58"/>
      <c r="H23" s="46" t="s">
        <v>47</v>
      </c>
      <c r="I23" s="163">
        <f>C10</f>
        <v>2700</v>
      </c>
      <c r="J23" s="164"/>
      <c r="K23" s="67"/>
      <c r="M23" s="72">
        <v>59</v>
      </c>
      <c r="N23" s="73">
        <f>VLOOKUP($N$4,'Fator previdenciario'!$C:$AE,O23,0)</f>
        <v>0.68663398344320403</v>
      </c>
      <c r="O23" s="78">
        <f t="shared" si="1"/>
        <v>18</v>
      </c>
      <c r="P23" s="58"/>
      <c r="Q23" s="49"/>
      <c r="R23" s="57"/>
      <c r="S23" s="45"/>
      <c r="T23" s="59"/>
    </row>
    <row r="24" spans="2:20" x14ac:dyDescent="0.25">
      <c r="G24" s="58"/>
      <c r="H24" s="46" t="s">
        <v>60</v>
      </c>
      <c r="I24" s="57"/>
      <c r="J24" s="48">
        <f>I20*100%/I8</f>
        <v>1.0833333333333333</v>
      </c>
      <c r="K24" s="68"/>
      <c r="M24" s="72">
        <v>60</v>
      </c>
      <c r="N24" s="73">
        <f>VLOOKUP($N$4,'Fator previdenciario'!$C:$AE,O24,0)</f>
        <v>0.71544639486548878</v>
      </c>
      <c r="O24" s="78">
        <f t="shared" si="1"/>
        <v>19</v>
      </c>
      <c r="P24" s="58"/>
      <c r="Q24" s="46" t="s">
        <v>47</v>
      </c>
      <c r="R24" s="5"/>
      <c r="S24" s="101">
        <f>C10</f>
        <v>2700</v>
      </c>
      <c r="T24" s="59"/>
    </row>
    <row r="25" spans="2:20" x14ac:dyDescent="0.25">
      <c r="B25" s="104"/>
      <c r="C25" s="104"/>
      <c r="G25" s="58"/>
      <c r="H25" s="56" t="s">
        <v>53</v>
      </c>
      <c r="I25" s="41"/>
      <c r="J25" s="85">
        <f>VLOOKUP(I20,M:O,2,0)</f>
        <v>0.8901415494423347</v>
      </c>
      <c r="K25" s="59"/>
      <c r="M25" s="72">
        <v>61</v>
      </c>
      <c r="N25" s="73">
        <f>VLOOKUP($N$4,'Fator previdenciario'!$C:$AE,O25,0)</f>
        <v>0.74610191428953798</v>
      </c>
      <c r="O25" s="78">
        <f t="shared" si="1"/>
        <v>20</v>
      </c>
      <c r="P25" s="58"/>
      <c r="Q25" s="37"/>
      <c r="R25" s="40"/>
      <c r="S25" s="42"/>
      <c r="T25" s="59"/>
    </row>
    <row r="26" spans="2:20" x14ac:dyDescent="0.25">
      <c r="G26" s="58"/>
      <c r="H26" s="57"/>
      <c r="I26" s="57"/>
      <c r="J26" s="57"/>
      <c r="K26" s="59"/>
      <c r="M26" s="72">
        <v>62</v>
      </c>
      <c r="N26" s="73">
        <f>VLOOKUP($N$4,'Fator previdenciario'!$C:$AE,O26,0)</f>
        <v>0.77874979478742623</v>
      </c>
      <c r="O26" s="78">
        <f t="shared" si="1"/>
        <v>21</v>
      </c>
      <c r="P26" s="58"/>
      <c r="Q26" s="57"/>
      <c r="R26" s="57"/>
      <c r="S26" s="57"/>
      <c r="T26" s="59"/>
    </row>
    <row r="27" spans="2:20" x14ac:dyDescent="0.25">
      <c r="B27" s="104"/>
      <c r="C27" s="104"/>
      <c r="G27" s="58"/>
      <c r="H27" s="158" t="s">
        <v>63</v>
      </c>
      <c r="I27" s="158"/>
      <c r="J27" s="158"/>
      <c r="K27" s="59"/>
      <c r="M27" s="72">
        <v>63</v>
      </c>
      <c r="N27" s="73">
        <f>VLOOKUP($N$4,'Fator previdenciario'!$C:$AE,O27,0)</f>
        <v>0.8135378610251992</v>
      </c>
      <c r="O27" s="78">
        <f t="shared" si="1"/>
        <v>22</v>
      </c>
      <c r="P27" s="58"/>
      <c r="Q27" s="158" t="s">
        <v>0</v>
      </c>
      <c r="R27" s="158"/>
      <c r="S27" s="158"/>
      <c r="T27" s="59"/>
    </row>
    <row r="28" spans="2:20" x14ac:dyDescent="0.25">
      <c r="B28" s="104"/>
      <c r="C28" s="104"/>
      <c r="G28" s="58"/>
      <c r="H28" s="117" t="s">
        <v>48</v>
      </c>
      <c r="I28" s="159">
        <f>I23*J24*J25</f>
        <v>2603.6640321188288</v>
      </c>
      <c r="J28" s="160"/>
      <c r="K28" s="59"/>
      <c r="M28" s="72">
        <v>64</v>
      </c>
      <c r="N28" s="73">
        <f>VLOOKUP($N$4,'Fator previdenciario'!$C:$AE,O28,0)</f>
        <v>0.85061347718088631</v>
      </c>
      <c r="O28" s="78">
        <f t="shared" si="1"/>
        <v>23</v>
      </c>
      <c r="P28" s="58"/>
      <c r="Q28" s="117" t="s">
        <v>48</v>
      </c>
      <c r="R28" s="118"/>
      <c r="S28" s="119">
        <f>S24*S22</f>
        <v>2673</v>
      </c>
      <c r="T28" s="59"/>
    </row>
    <row r="29" spans="2:20" x14ac:dyDescent="0.25">
      <c r="B29" s="104"/>
      <c r="C29" s="104"/>
      <c r="G29" s="58"/>
      <c r="H29" s="57"/>
      <c r="I29" s="57"/>
      <c r="J29" s="57"/>
      <c r="K29" s="59"/>
      <c r="M29" s="72">
        <v>65</v>
      </c>
      <c r="N29" s="73">
        <f>VLOOKUP($N$4,'Fator previdenciario'!$C:$AE,O29,0)</f>
        <v>0.8901415494423347</v>
      </c>
      <c r="O29" s="78">
        <f t="shared" si="1"/>
        <v>24</v>
      </c>
      <c r="P29" s="58"/>
      <c r="Q29" s="57"/>
      <c r="R29" s="57"/>
      <c r="S29" s="57"/>
      <c r="T29" s="59"/>
    </row>
    <row r="30" spans="2:20" ht="15.75" thickBot="1" x14ac:dyDescent="0.3">
      <c r="G30" s="60"/>
      <c r="H30" s="61"/>
      <c r="I30" s="61"/>
      <c r="J30" s="111"/>
      <c r="K30" s="112" t="s">
        <v>61</v>
      </c>
      <c r="M30" s="72">
        <v>67</v>
      </c>
      <c r="N30" s="73">
        <f>VLOOKUP($N$4,'Fator previdenciario'!$C:$AE,O30,0)</f>
        <v>0.97744309579212496</v>
      </c>
      <c r="O30" s="78">
        <f t="shared" si="1"/>
        <v>26</v>
      </c>
      <c r="P30" s="60"/>
      <c r="Q30" s="61"/>
      <c r="R30" s="61"/>
      <c r="S30" s="114" t="s">
        <v>70</v>
      </c>
      <c r="T30" s="62"/>
    </row>
    <row r="31" spans="2:20" x14ac:dyDescent="0.25">
      <c r="G31" s="106"/>
      <c r="H31" s="106"/>
      <c r="I31" s="106"/>
      <c r="J31" s="106"/>
      <c r="K31" s="106"/>
      <c r="M31" s="107">
        <v>68</v>
      </c>
      <c r="N31" s="108">
        <f>VLOOKUP($N$4,'Fator previdenciario'!$C:$AE,O31,0)</f>
        <v>1.0256698549273664</v>
      </c>
      <c r="O31" s="108">
        <f t="shared" si="1"/>
        <v>27</v>
      </c>
      <c r="P31" s="106"/>
      <c r="Q31" s="106"/>
      <c r="R31" s="106"/>
      <c r="S31" s="106"/>
      <c r="T31" s="106"/>
    </row>
    <row r="32" spans="2:20" x14ac:dyDescent="0.25">
      <c r="G32" s="106"/>
      <c r="H32" s="106"/>
      <c r="I32" s="106"/>
      <c r="J32" s="106"/>
      <c r="K32" s="109"/>
      <c r="M32" s="107">
        <v>69</v>
      </c>
      <c r="N32" s="108">
        <f>VLOOKUP($N$4,'Fator previdenciario'!$C:$AE,O32,0)</f>
        <v>1.0772317228206529</v>
      </c>
      <c r="O32" s="108">
        <f t="shared" si="1"/>
        <v>28</v>
      </c>
      <c r="P32" s="106"/>
      <c r="Q32" s="106"/>
      <c r="R32" s="106"/>
      <c r="S32" s="106"/>
      <c r="T32" s="109"/>
    </row>
    <row r="33" spans="7:20" x14ac:dyDescent="0.25">
      <c r="G33" s="106"/>
      <c r="H33" s="106"/>
      <c r="I33" s="106"/>
      <c r="J33" s="106"/>
      <c r="K33" s="106"/>
      <c r="M33" s="107">
        <v>70</v>
      </c>
      <c r="N33" s="108">
        <f>VLOOKUP($N$4,'Fator previdenciario'!$C:$AE,O33,0)</f>
        <v>1.1323696270730814</v>
      </c>
      <c r="O33" s="108">
        <f t="shared" si="1"/>
        <v>29</v>
      </c>
      <c r="P33" s="106"/>
      <c r="Q33" s="106"/>
      <c r="R33" s="106"/>
      <c r="S33" s="106"/>
      <c r="T33" s="106"/>
    </row>
    <row r="34" spans="7:20" x14ac:dyDescent="0.25">
      <c r="G34" s="106"/>
      <c r="H34" s="110"/>
      <c r="J34" s="109"/>
      <c r="K34" s="106"/>
      <c r="P34" s="106"/>
      <c r="Q34" s="110"/>
      <c r="S34" s="109"/>
      <c r="T34" s="106"/>
    </row>
    <row r="35" spans="7:20" x14ac:dyDescent="0.25">
      <c r="G35" s="106"/>
      <c r="H35" s="106"/>
      <c r="I35" s="106"/>
      <c r="J35" s="106"/>
      <c r="K35" s="106"/>
      <c r="P35" s="106"/>
      <c r="Q35" s="106"/>
      <c r="R35" s="106"/>
      <c r="S35" s="106"/>
      <c r="T35" s="106"/>
    </row>
  </sheetData>
  <sheetProtection password="95A1" sheet="1" objects="1" scenarios="1"/>
  <protectedRanges>
    <protectedRange sqref="C5:E10" name="Intervalo1"/>
  </protectedRanges>
  <mergeCells count="23">
    <mergeCell ref="Q27:S27"/>
    <mergeCell ref="H27:J27"/>
    <mergeCell ref="Q10:S10"/>
    <mergeCell ref="I28:J28"/>
    <mergeCell ref="P4:T4"/>
    <mergeCell ref="I22:J22"/>
    <mergeCell ref="I23:J23"/>
    <mergeCell ref="H6:J6"/>
    <mergeCell ref="H12:J12"/>
    <mergeCell ref="H16:J16"/>
    <mergeCell ref="H18:J18"/>
    <mergeCell ref="Q6:S6"/>
    <mergeCell ref="Q12:S12"/>
    <mergeCell ref="Q16:S16"/>
    <mergeCell ref="Q18:S18"/>
    <mergeCell ref="C11:E11"/>
    <mergeCell ref="D6:E6"/>
    <mergeCell ref="H10:J10"/>
    <mergeCell ref="C10:E10"/>
    <mergeCell ref="G4:K4"/>
    <mergeCell ref="B4:E4"/>
    <mergeCell ref="C5:E5"/>
    <mergeCell ref="C7:E7"/>
  </mergeCells>
  <hyperlinks>
    <hyperlink ref="S30" r:id="rId1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1:AE47"/>
  <sheetViews>
    <sheetView workbookViewId="0">
      <selection activeCell="H24" sqref="H24"/>
    </sheetView>
  </sheetViews>
  <sheetFormatPr defaultRowHeight="15" x14ac:dyDescent="0.25"/>
  <cols>
    <col min="1" max="1" width="3.42578125" style="1" customWidth="1"/>
    <col min="2" max="16384" width="9.140625" style="1"/>
  </cols>
  <sheetData>
    <row r="1" spans="2:31" x14ac:dyDescent="0.25"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2:31" ht="18.75" x14ac:dyDescent="0.3">
      <c r="B2" s="51" t="s">
        <v>18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</row>
    <row r="3" spans="2:31" ht="18.75" x14ac:dyDescent="0.3">
      <c r="B3" s="18"/>
      <c r="C3" s="53" t="s">
        <v>19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5"/>
    </row>
    <row r="4" spans="2:31" x14ac:dyDescent="0.25">
      <c r="B4" s="19"/>
      <c r="C4" s="16"/>
      <c r="D4" s="20">
        <v>35.22109472517478</v>
      </c>
      <c r="E4" s="20">
        <v>34.342157211092044</v>
      </c>
      <c r="F4" s="20">
        <v>33.468966989525683</v>
      </c>
      <c r="G4" s="20">
        <v>32.601868344373337</v>
      </c>
      <c r="H4" s="20">
        <v>31.741151586522793</v>
      </c>
      <c r="I4" s="20">
        <v>30.88712651477687</v>
      </c>
      <c r="J4" s="20">
        <v>30.04007787375231</v>
      </c>
      <c r="K4" s="20">
        <v>29.200257428973146</v>
      </c>
      <c r="L4" s="20">
        <v>28.367924548552608</v>
      </c>
      <c r="M4" s="20">
        <v>27.543271992847394</v>
      </c>
      <c r="N4" s="20">
        <v>26.726393958778026</v>
      </c>
      <c r="O4" s="20">
        <v>25.917337865021928</v>
      </c>
      <c r="P4" s="20">
        <v>25.116182376043639</v>
      </c>
      <c r="Q4" s="20">
        <v>24.323289942418135</v>
      </c>
      <c r="R4" s="20">
        <v>23.538882637962296</v>
      </c>
      <c r="S4" s="20">
        <v>22.762778690309833</v>
      </c>
      <c r="T4" s="20">
        <v>21.994689112629992</v>
      </c>
      <c r="U4" s="20">
        <v>21.234576215673417</v>
      </c>
      <c r="V4" s="20">
        <v>20.482591864882298</v>
      </c>
      <c r="W4" s="20">
        <v>19.739332328422719</v>
      </c>
      <c r="X4" s="20">
        <v>19.005754668277287</v>
      </c>
      <c r="Y4" s="20">
        <v>18.283040907771614</v>
      </c>
      <c r="Z4" s="20">
        <v>17.572150193190485</v>
      </c>
      <c r="AA4" s="20">
        <v>16.87326830153777</v>
      </c>
      <c r="AB4" s="20">
        <v>16.186621060715737</v>
      </c>
      <c r="AC4" s="20">
        <v>15.513179921941623</v>
      </c>
      <c r="AD4" s="20">
        <v>14.854093748837769</v>
      </c>
      <c r="AE4" s="21">
        <v>14.210201876919026</v>
      </c>
    </row>
    <row r="5" spans="2:31" x14ac:dyDescent="0.25">
      <c r="B5" s="19"/>
      <c r="C5" s="30"/>
      <c r="D5" s="30">
        <v>43</v>
      </c>
      <c r="E5" s="31">
        <v>44</v>
      </c>
      <c r="F5" s="31">
        <v>45</v>
      </c>
      <c r="G5" s="31">
        <v>46</v>
      </c>
      <c r="H5" s="31">
        <v>47</v>
      </c>
      <c r="I5" s="31">
        <v>48</v>
      </c>
      <c r="J5" s="31">
        <v>49</v>
      </c>
      <c r="K5" s="31">
        <v>50</v>
      </c>
      <c r="L5" s="31">
        <v>51</v>
      </c>
      <c r="M5" s="31">
        <v>52</v>
      </c>
      <c r="N5" s="31">
        <v>53</v>
      </c>
      <c r="O5" s="31">
        <v>54</v>
      </c>
      <c r="P5" s="31">
        <v>55</v>
      </c>
      <c r="Q5" s="31">
        <v>56</v>
      </c>
      <c r="R5" s="31">
        <v>57</v>
      </c>
      <c r="S5" s="31">
        <v>58</v>
      </c>
      <c r="T5" s="31">
        <v>59</v>
      </c>
      <c r="U5" s="31">
        <v>60</v>
      </c>
      <c r="V5" s="31">
        <v>61</v>
      </c>
      <c r="W5" s="31">
        <v>62</v>
      </c>
      <c r="X5" s="31">
        <v>63</v>
      </c>
      <c r="Y5" s="31">
        <v>64</v>
      </c>
      <c r="Z5" s="31">
        <v>65</v>
      </c>
      <c r="AA5" s="31">
        <v>66</v>
      </c>
      <c r="AB5" s="31">
        <v>67</v>
      </c>
      <c r="AC5" s="31">
        <v>68</v>
      </c>
      <c r="AD5" s="31">
        <v>69</v>
      </c>
      <c r="AE5" s="32">
        <v>70</v>
      </c>
    </row>
    <row r="6" spans="2:31" x14ac:dyDescent="0.25">
      <c r="B6" s="19"/>
      <c r="C6" s="33">
        <v>15</v>
      </c>
      <c r="D6" s="22">
        <v>0.19493218633811019</v>
      </c>
      <c r="E6" s="22">
        <v>0.20127521278038546</v>
      </c>
      <c r="F6" s="22">
        <v>0.20791573884481632</v>
      </c>
      <c r="G6" s="22">
        <v>0.21487188789316769</v>
      </c>
      <c r="H6" s="22">
        <v>0.22216348958788704</v>
      </c>
      <c r="I6" s="22">
        <v>0.22981176305293732</v>
      </c>
      <c r="J6" s="22">
        <v>0.2378397629335956</v>
      </c>
      <c r="K6" s="22">
        <v>0.24627265761241909</v>
      </c>
      <c r="L6" s="22">
        <v>0.25513762868384693</v>
      </c>
      <c r="M6" s="22">
        <v>0.2644647666367167</v>
      </c>
      <c r="N6" s="22">
        <v>0.2742878448662654</v>
      </c>
      <c r="O6" s="22">
        <v>0.28464439667456409</v>
      </c>
      <c r="P6" s="22">
        <v>0.29557537402980921</v>
      </c>
      <c r="Q6" s="22">
        <v>0.30712231025016257</v>
      </c>
      <c r="R6" s="22">
        <v>0.31933227739015163</v>
      </c>
      <c r="S6" s="22">
        <v>0.33226281830081156</v>
      </c>
      <c r="T6" s="22">
        <v>0.3459801118821122</v>
      </c>
      <c r="U6" s="22">
        <v>0.36055464080083111</v>
      </c>
      <c r="V6" s="22">
        <v>0.37606202627151081</v>
      </c>
      <c r="W6" s="22">
        <v>0.39257786793740079</v>
      </c>
      <c r="X6" s="22">
        <v>0.41017708247133855</v>
      </c>
      <c r="Y6" s="22">
        <v>0.42893439004812861</v>
      </c>
      <c r="Z6" s="22">
        <v>0.44893339251431047</v>
      </c>
      <c r="AA6" s="22">
        <v>0.47028381568950767</v>
      </c>
      <c r="AB6" s="22">
        <v>0.49310631107386083</v>
      </c>
      <c r="AC6" s="22">
        <v>0.51750995220812168</v>
      </c>
      <c r="AD6" s="22">
        <v>0.54360266849882999</v>
      </c>
      <c r="AE6" s="23">
        <v>0.5715066591130511</v>
      </c>
    </row>
    <row r="7" spans="2:31" x14ac:dyDescent="0.25">
      <c r="B7" s="19"/>
      <c r="C7" s="34">
        <v>16</v>
      </c>
      <c r="D7" s="22">
        <v>0.2083642219886617</v>
      </c>
      <c r="E7" s="22">
        <v>0.21514128989001435</v>
      </c>
      <c r="F7" s="22">
        <v>0.22223619875473818</v>
      </c>
      <c r="G7" s="22">
        <v>0.22966830983145992</v>
      </c>
      <c r="H7" s="22">
        <v>0.23745880736098693</v>
      </c>
      <c r="I7" s="22">
        <v>0.24563035983196271</v>
      </c>
      <c r="J7" s="22">
        <v>0.25420759666779569</v>
      </c>
      <c r="K7" s="22">
        <v>0.26321740548676681</v>
      </c>
      <c r="L7" s="22">
        <v>0.27268882454760646</v>
      </c>
      <c r="M7" s="22">
        <v>0.28265399993224161</v>
      </c>
      <c r="N7" s="22">
        <v>0.29314901262340826</v>
      </c>
      <c r="O7" s="22">
        <v>0.30421396059511258</v>
      </c>
      <c r="P7" s="22">
        <v>0.31589259391457669</v>
      </c>
      <c r="Q7" s="22">
        <v>0.32822928225992676</v>
      </c>
      <c r="R7" s="22">
        <v>0.34127431295504418</v>
      </c>
      <c r="S7" s="22">
        <v>0.35508916156360437</v>
      </c>
      <c r="T7" s="22">
        <v>0.36974453052533168</v>
      </c>
      <c r="U7" s="22">
        <v>0.38531571889627753</v>
      </c>
      <c r="V7" s="22">
        <v>0.40188351426916952</v>
      </c>
      <c r="W7" s="22">
        <v>0.41952867818512052</v>
      </c>
      <c r="X7" s="22">
        <v>0.4383312394274485</v>
      </c>
      <c r="Y7" s="22">
        <v>0.45837101400553765</v>
      </c>
      <c r="Z7" s="22">
        <v>0.47973730632388845</v>
      </c>
      <c r="AA7" s="22">
        <v>0.5025473339523201</v>
      </c>
      <c r="AB7" s="22">
        <v>0.52692998544952996</v>
      </c>
      <c r="AC7" s="22">
        <v>0.55300177289030494</v>
      </c>
      <c r="AD7" s="22">
        <v>0.5808779819149259</v>
      </c>
      <c r="AE7" s="23">
        <v>0.61068914257265405</v>
      </c>
    </row>
    <row r="8" spans="2:31" x14ac:dyDescent="0.25">
      <c r="B8" s="19"/>
      <c r="C8" s="34">
        <v>17</v>
      </c>
      <c r="D8" s="22">
        <v>0.22185082720938124</v>
      </c>
      <c r="E8" s="22">
        <v>0.22906333319851027</v>
      </c>
      <c r="F8" s="22">
        <v>0.23661408499636008</v>
      </c>
      <c r="G8" s="22">
        <v>0.24452368544626221</v>
      </c>
      <c r="H8" s="22">
        <v>0.25281467744249186</v>
      </c>
      <c r="I8" s="22">
        <v>0.26151118318292516</v>
      </c>
      <c r="J8" s="22">
        <v>0.27063941159432409</v>
      </c>
      <c r="K8" s="22">
        <v>0.28022797469863792</v>
      </c>
      <c r="L8" s="22">
        <v>0.29030777298863719</v>
      </c>
      <c r="M8" s="22">
        <v>0.30091301433440121</v>
      </c>
      <c r="N8" s="22">
        <v>0.31208209430964162</v>
      </c>
      <c r="O8" s="22">
        <v>0.32385768336677501</v>
      </c>
      <c r="P8" s="22">
        <v>0.33628633816802495</v>
      </c>
      <c r="Q8" s="22">
        <v>0.34941527318549342</v>
      </c>
      <c r="R8" s="22">
        <v>0.36329800065396362</v>
      </c>
      <c r="S8" s="22">
        <v>0.37799994091507294</v>
      </c>
      <c r="T8" s="22">
        <v>0.39359633389993592</v>
      </c>
      <c r="U8" s="22">
        <v>0.41016730974698118</v>
      </c>
      <c r="V8" s="22">
        <v>0.42779883804760627</v>
      </c>
      <c r="W8" s="22">
        <v>0.44657685748099341</v>
      </c>
      <c r="X8" s="22">
        <v>0.46658652364914455</v>
      </c>
      <c r="Y8" s="22">
        <v>0.48791276270722167</v>
      </c>
      <c r="Z8" s="22">
        <v>0.51065059775537791</v>
      </c>
      <c r="AA8" s="22">
        <v>0.53492476020057167</v>
      </c>
      <c r="AB8" s="22">
        <v>0.56087239986320914</v>
      </c>
      <c r="AC8" s="22">
        <v>0.58861748822269355</v>
      </c>
      <c r="AD8" s="22">
        <v>0.61828268727054359</v>
      </c>
      <c r="AE8" s="23">
        <v>0.65000688097209869</v>
      </c>
    </row>
    <row r="9" spans="2:31" x14ac:dyDescent="0.25">
      <c r="B9" s="19"/>
      <c r="C9" s="34">
        <v>18</v>
      </c>
      <c r="D9" s="22">
        <v>0.23539200200026883</v>
      </c>
      <c r="E9" s="22">
        <v>0.24304134270587333</v>
      </c>
      <c r="F9" s="22">
        <v>0.25104939756968214</v>
      </c>
      <c r="G9" s="22">
        <v>0.25943801473757472</v>
      </c>
      <c r="H9" s="22">
        <v>0.26823109983240195</v>
      </c>
      <c r="I9" s="22">
        <v>0.27745423310582468</v>
      </c>
      <c r="J9" s="22">
        <v>0.28713520771318091</v>
      </c>
      <c r="K9" s="22">
        <v>0.29730436524803228</v>
      </c>
      <c r="L9" s="22">
        <v>0.30799447400693925</v>
      </c>
      <c r="M9" s="22">
        <v>0.3192418098431955</v>
      </c>
      <c r="N9" s="22">
        <v>0.33108708992496566</v>
      </c>
      <c r="O9" s="22">
        <v>0.34357556498955133</v>
      </c>
      <c r="P9" s="22">
        <v>0.35675660679015414</v>
      </c>
      <c r="Q9" s="22">
        <v>0.37068028302686284</v>
      </c>
      <c r="R9" s="22">
        <v>0.38540334048691016</v>
      </c>
      <c r="S9" s="22">
        <v>0.40099515635521732</v>
      </c>
      <c r="T9" s="22">
        <v>0.41753552200592503</v>
      </c>
      <c r="U9" s="22">
        <v>0.43510941335294218</v>
      </c>
      <c r="V9" s="22">
        <v>0.45380799760682117</v>
      </c>
      <c r="W9" s="22">
        <v>0.47372240582501973</v>
      </c>
      <c r="X9" s="22">
        <v>0.49494293513642645</v>
      </c>
      <c r="Y9" s="22">
        <v>0.51755963615318101</v>
      </c>
      <c r="Z9" s="22">
        <v>0.54167326680877859</v>
      </c>
      <c r="AA9" s="22">
        <v>0.56741609443426233</v>
      </c>
      <c r="AB9" s="22">
        <v>0.59493355431489814</v>
      </c>
      <c r="AC9" s="22">
        <v>0.62435709820528751</v>
      </c>
      <c r="AD9" s="22">
        <v>0.65581678456568315</v>
      </c>
      <c r="AE9" s="23">
        <v>0.68945987431138511</v>
      </c>
    </row>
    <row r="10" spans="2:31" x14ac:dyDescent="0.25">
      <c r="B10" s="19"/>
      <c r="C10" s="34">
        <v>19</v>
      </c>
      <c r="D10" s="22">
        <v>0.24898774636132442</v>
      </c>
      <c r="E10" s="22">
        <v>0.25707531841210335</v>
      </c>
      <c r="F10" s="22">
        <v>0.26554213647470426</v>
      </c>
      <c r="G10" s="22">
        <v>0.27441129770539729</v>
      </c>
      <c r="H10" s="22">
        <v>0.28370807453071717</v>
      </c>
      <c r="I10" s="22">
        <v>0.29345950960066114</v>
      </c>
      <c r="J10" s="22">
        <v>0.30369498502436615</v>
      </c>
      <c r="K10" s="22">
        <v>0.31444657713494994</v>
      </c>
      <c r="L10" s="22">
        <v>0.32574892760251245</v>
      </c>
      <c r="M10" s="22">
        <v>0.33764038645862438</v>
      </c>
      <c r="N10" s="22">
        <v>0.35016399946938037</v>
      </c>
      <c r="O10" s="22">
        <v>0.36336760546344143</v>
      </c>
      <c r="P10" s="22">
        <v>0.37730339978096417</v>
      </c>
      <c r="Q10" s="22">
        <v>0.39202431178403457</v>
      </c>
      <c r="R10" s="22">
        <v>0.40759033245388354</v>
      </c>
      <c r="S10" s="22">
        <v>0.42407480788403723</v>
      </c>
      <c r="T10" s="22">
        <v>0.44156209484329895</v>
      </c>
      <c r="U10" s="22">
        <v>0.46014202971416035</v>
      </c>
      <c r="V10" s="22">
        <v>0.47991099294681411</v>
      </c>
      <c r="W10" s="22">
        <v>0.50096532321719933</v>
      </c>
      <c r="X10" s="22">
        <v>0.52340047388929423</v>
      </c>
      <c r="Y10" s="22">
        <v>0.54731163434341523</v>
      </c>
      <c r="Z10" s="22">
        <v>0.57280531348409058</v>
      </c>
      <c r="AA10" s="22">
        <v>0.60002133665339186</v>
      </c>
      <c r="AB10" s="22">
        <v>0.62911344880459685</v>
      </c>
      <c r="AC10" s="22">
        <v>0.6602206028380867</v>
      </c>
      <c r="AD10" s="22">
        <v>0.69348027380034427</v>
      </c>
      <c r="AE10" s="23">
        <v>0.7290481225905131</v>
      </c>
    </row>
    <row r="11" spans="2:31" x14ac:dyDescent="0.25">
      <c r="B11" s="19" t="s">
        <v>20</v>
      </c>
      <c r="C11" s="34">
        <v>20</v>
      </c>
      <c r="D11" s="22">
        <v>0.26263806029254805</v>
      </c>
      <c r="E11" s="22">
        <v>0.27116526031720056</v>
      </c>
      <c r="F11" s="22">
        <v>0.28009230171142646</v>
      </c>
      <c r="G11" s="22">
        <v>0.28944353434973003</v>
      </c>
      <c r="H11" s="22">
        <v>0.29924560153743746</v>
      </c>
      <c r="I11" s="22">
        <v>0.30952701266743476</v>
      </c>
      <c r="J11" s="22">
        <v>0.3203187435278797</v>
      </c>
      <c r="K11" s="22">
        <v>0.33165461035939098</v>
      </c>
      <c r="L11" s="22">
        <v>0.34357113377535697</v>
      </c>
      <c r="M11" s="22">
        <v>0.356108744180688</v>
      </c>
      <c r="N11" s="22">
        <v>0.36931282294288575</v>
      </c>
      <c r="O11" s="22">
        <v>0.38323380478844543</v>
      </c>
      <c r="P11" s="22">
        <v>0.39792671714045513</v>
      </c>
      <c r="Q11" s="22">
        <v>0.41344735945700883</v>
      </c>
      <c r="R11" s="22">
        <v>0.42985897655488403</v>
      </c>
      <c r="S11" s="22">
        <v>0.44723889550153295</v>
      </c>
      <c r="T11" s="22">
        <v>0.46567605241205784</v>
      </c>
      <c r="U11" s="22">
        <v>0.4852651588306357</v>
      </c>
      <c r="V11" s="22">
        <v>0.50610782406758514</v>
      </c>
      <c r="W11" s="22">
        <v>0.52830560965753226</v>
      </c>
      <c r="X11" s="22">
        <v>0.55195913990774814</v>
      </c>
      <c r="Y11" s="22">
        <v>0.5771687572779246</v>
      </c>
      <c r="Z11" s="22">
        <v>0.60404673778131412</v>
      </c>
      <c r="AA11" s="22">
        <v>0.63274048685796047</v>
      </c>
      <c r="AB11" s="22">
        <v>0.6634120833323055</v>
      </c>
      <c r="AC11" s="22">
        <v>0.69620800212109102</v>
      </c>
      <c r="AD11" s="22">
        <v>0.73127315497452738</v>
      </c>
      <c r="AE11" s="23">
        <v>0.76877162580948255</v>
      </c>
    </row>
    <row r="12" spans="2:31" x14ac:dyDescent="0.25">
      <c r="B12" s="19" t="s">
        <v>21</v>
      </c>
      <c r="C12" s="34">
        <v>21</v>
      </c>
      <c r="D12" s="22">
        <v>0.27634294379393964</v>
      </c>
      <c r="E12" s="22">
        <v>0.28531116842116477</v>
      </c>
      <c r="F12" s="22">
        <v>0.29469989327984875</v>
      </c>
      <c r="G12" s="22">
        <v>0.30453472467057291</v>
      </c>
      <c r="H12" s="22">
        <v>0.31484368085256276</v>
      </c>
      <c r="I12" s="22">
        <v>0.32565674230614533</v>
      </c>
      <c r="J12" s="22">
        <v>0.33700648322372162</v>
      </c>
      <c r="K12" s="22">
        <v>0.34892846492135526</v>
      </c>
      <c r="L12" s="22">
        <v>0.36146109252547254</v>
      </c>
      <c r="M12" s="22">
        <v>0.37464688300938614</v>
      </c>
      <c r="N12" s="22">
        <v>0.3885335603454817</v>
      </c>
      <c r="O12" s="22">
        <v>0.40317416296456338</v>
      </c>
      <c r="P12" s="22">
        <v>0.41862655886862682</v>
      </c>
      <c r="Q12" s="22">
        <v>0.43494942604578574</v>
      </c>
      <c r="R12" s="22">
        <v>0.45220927278991135</v>
      </c>
      <c r="S12" s="22">
        <v>0.4704874192077042</v>
      </c>
      <c r="T12" s="22">
        <v>0.48987739471220137</v>
      </c>
      <c r="U12" s="22">
        <v>0.51047880070236828</v>
      </c>
      <c r="V12" s="22">
        <v>0.53239849096913416</v>
      </c>
      <c r="W12" s="22">
        <v>0.55574326514601835</v>
      </c>
      <c r="X12" s="22">
        <v>0.58061893319178792</v>
      </c>
      <c r="Y12" s="22">
        <v>0.60713100495670902</v>
      </c>
      <c r="Z12" s="22">
        <v>0.63539753970044877</v>
      </c>
      <c r="AA12" s="22">
        <v>0.66557354504796806</v>
      </c>
      <c r="AB12" s="22">
        <v>0.69782945789802397</v>
      </c>
      <c r="AC12" s="22">
        <v>0.73231929605430068</v>
      </c>
      <c r="AD12" s="22">
        <v>0.76919542808823216</v>
      </c>
      <c r="AE12" s="23">
        <v>0.80863038396829356</v>
      </c>
    </row>
    <row r="13" spans="2:31" x14ac:dyDescent="0.25">
      <c r="B13" s="19" t="s">
        <v>22</v>
      </c>
      <c r="C13" s="34">
        <v>22</v>
      </c>
      <c r="D13" s="22">
        <v>0.29010239686549932</v>
      </c>
      <c r="E13" s="22">
        <v>0.29951304272399604</v>
      </c>
      <c r="F13" s="22">
        <v>0.30936491117997117</v>
      </c>
      <c r="G13" s="22">
        <v>0.31968486866792589</v>
      </c>
      <c r="H13" s="22">
        <v>0.3305023124760933</v>
      </c>
      <c r="I13" s="22">
        <v>0.34184869851679295</v>
      </c>
      <c r="J13" s="22">
        <v>0.35375820411189202</v>
      </c>
      <c r="K13" s="22">
        <v>0.36626814082084291</v>
      </c>
      <c r="L13" s="22">
        <v>0.37941880385285953</v>
      </c>
      <c r="M13" s="22">
        <v>0.39325480294471904</v>
      </c>
      <c r="N13" s="22">
        <v>0.40782621167716832</v>
      </c>
      <c r="O13" s="22">
        <v>0.42318867999179521</v>
      </c>
      <c r="P13" s="22">
        <v>0.43940292496547939</v>
      </c>
      <c r="Q13" s="22">
        <v>0.45653051155036511</v>
      </c>
      <c r="R13" s="22">
        <v>0.47464122115896568</v>
      </c>
      <c r="S13" s="22">
        <v>0.49382037900255127</v>
      </c>
      <c r="T13" s="22">
        <v>0.51416612174372978</v>
      </c>
      <c r="U13" s="22">
        <v>0.53578295532935816</v>
      </c>
      <c r="V13" s="22">
        <v>0.55878299365146133</v>
      </c>
      <c r="W13" s="22">
        <v>0.58327828968265794</v>
      </c>
      <c r="X13" s="22">
        <v>0.60937985374141357</v>
      </c>
      <c r="Y13" s="22">
        <v>0.63719837737976837</v>
      </c>
      <c r="Z13" s="22">
        <v>0.66685771924149484</v>
      </c>
      <c r="AA13" s="22">
        <v>0.69852051122341463</v>
      </c>
      <c r="AB13" s="22">
        <v>0.73236557250175216</v>
      </c>
      <c r="AC13" s="22">
        <v>0.76855448463771558</v>
      </c>
      <c r="AD13" s="22">
        <v>0.80724709314145859</v>
      </c>
      <c r="AE13" s="23">
        <v>0.84862439706694648</v>
      </c>
    </row>
    <row r="14" spans="2:31" x14ac:dyDescent="0.25">
      <c r="B14" s="19" t="s">
        <v>23</v>
      </c>
      <c r="C14" s="34">
        <v>23</v>
      </c>
      <c r="D14" s="22">
        <v>0.30391641950722709</v>
      </c>
      <c r="E14" s="22">
        <v>0.31377088322569435</v>
      </c>
      <c r="F14" s="22">
        <v>0.32408735541179373</v>
      </c>
      <c r="G14" s="22">
        <v>0.33489396634178897</v>
      </c>
      <c r="H14" s="22">
        <v>0.34622149640802885</v>
      </c>
      <c r="I14" s="22">
        <v>0.35810288129937756</v>
      </c>
      <c r="J14" s="22">
        <v>0.37057390619239072</v>
      </c>
      <c r="K14" s="22">
        <v>0.38367363805785382</v>
      </c>
      <c r="L14" s="22">
        <v>0.39744426775751762</v>
      </c>
      <c r="M14" s="22">
        <v>0.41193250398668646</v>
      </c>
      <c r="N14" s="22">
        <v>0.4271907769379456</v>
      </c>
      <c r="O14" s="22">
        <v>0.44327735587014078</v>
      </c>
      <c r="P14" s="22">
        <v>0.46025581543101296</v>
      </c>
      <c r="Q14" s="22">
        <v>0.47819061597074686</v>
      </c>
      <c r="R14" s="22">
        <v>0.497154821662047</v>
      </c>
      <c r="S14" s="22">
        <v>0.51723777488607403</v>
      </c>
      <c r="T14" s="22">
        <v>0.53854223350664299</v>
      </c>
      <c r="U14" s="22">
        <v>0.5611776227116051</v>
      </c>
      <c r="V14" s="22">
        <v>0.58526133211456655</v>
      </c>
      <c r="W14" s="22">
        <v>0.61091068326745057</v>
      </c>
      <c r="X14" s="22">
        <v>0.63824190155662497</v>
      </c>
      <c r="Y14" s="22">
        <v>0.66737087454710298</v>
      </c>
      <c r="Z14" s="22">
        <v>0.69842727640445224</v>
      </c>
      <c r="AA14" s="22">
        <v>0.73158138538430018</v>
      </c>
      <c r="AB14" s="22">
        <v>0.76702042714349028</v>
      </c>
      <c r="AC14" s="22">
        <v>0.80491356787133572</v>
      </c>
      <c r="AD14" s="22">
        <v>0.84542815013420669</v>
      </c>
      <c r="AE14" s="23">
        <v>0.88875366510544096</v>
      </c>
    </row>
    <row r="15" spans="2:31" x14ac:dyDescent="0.25">
      <c r="B15" s="19" t="s">
        <v>24</v>
      </c>
      <c r="C15" s="34">
        <v>24</v>
      </c>
      <c r="D15" s="22">
        <v>0.31778501171912271</v>
      </c>
      <c r="E15" s="22">
        <v>0.32808468992625978</v>
      </c>
      <c r="F15" s="22">
        <v>0.33886722597531627</v>
      </c>
      <c r="G15" s="22">
        <v>0.35016201769216221</v>
      </c>
      <c r="H15" s="22">
        <v>0.36200123264836948</v>
      </c>
      <c r="I15" s="22">
        <v>0.37441929065389928</v>
      </c>
      <c r="J15" s="22">
        <v>0.38745358946521774</v>
      </c>
      <c r="K15" s="22">
        <v>0.40114495663238803</v>
      </c>
      <c r="L15" s="22">
        <v>0.41553748423944692</v>
      </c>
      <c r="M15" s="22">
        <v>0.43067998613528857</v>
      </c>
      <c r="N15" s="22">
        <v>0.4466272561278134</v>
      </c>
      <c r="O15" s="22">
        <v>0.46344019059960023</v>
      </c>
      <c r="P15" s="22">
        <v>0.48118523026522719</v>
      </c>
      <c r="Q15" s="22">
        <v>0.49992973930693108</v>
      </c>
      <c r="R15" s="22">
        <v>0.51975007429915532</v>
      </c>
      <c r="S15" s="22">
        <v>0.54073960685827227</v>
      </c>
      <c r="T15" s="22">
        <v>0.56300573000094112</v>
      </c>
      <c r="U15" s="22">
        <v>0.58666280284910921</v>
      </c>
      <c r="V15" s="22">
        <v>0.61183350635845002</v>
      </c>
      <c r="W15" s="22">
        <v>0.63864044590039648</v>
      </c>
      <c r="X15" s="22">
        <v>0.66720507663742257</v>
      </c>
      <c r="Y15" s="22">
        <v>0.69764849645871241</v>
      </c>
      <c r="Z15" s="22">
        <v>0.73010621118932095</v>
      </c>
      <c r="AA15" s="22">
        <v>0.7647561675306247</v>
      </c>
      <c r="AB15" s="22">
        <v>0.80179402182323811</v>
      </c>
      <c r="AC15" s="22">
        <v>0.84139654575516099</v>
      </c>
      <c r="AD15" s="22">
        <v>0.88373859906647678</v>
      </c>
      <c r="AE15" s="23">
        <v>0.9290181880837769</v>
      </c>
    </row>
    <row r="16" spans="2:31" x14ac:dyDescent="0.25">
      <c r="B16" s="19"/>
      <c r="C16" s="34">
        <v>25</v>
      </c>
      <c r="D16" s="22">
        <v>0.33170817350118642</v>
      </c>
      <c r="E16" s="22">
        <v>0.34245446282569231</v>
      </c>
      <c r="F16" s="22">
        <v>0.35370452287053894</v>
      </c>
      <c r="G16" s="22">
        <v>0.36548902271904565</v>
      </c>
      <c r="H16" s="22">
        <v>0.37784152119711523</v>
      </c>
      <c r="I16" s="22">
        <v>0.390797926580358</v>
      </c>
      <c r="J16" s="22">
        <v>0.40439725393037323</v>
      </c>
      <c r="K16" s="22">
        <v>0.41868209654444566</v>
      </c>
      <c r="L16" s="22">
        <v>0.43369845329864748</v>
      </c>
      <c r="M16" s="22">
        <v>0.44949724939052549</v>
      </c>
      <c r="N16" s="22">
        <v>0.46613564924677198</v>
      </c>
      <c r="O16" s="22">
        <v>0.48367718418017375</v>
      </c>
      <c r="P16" s="22">
        <v>0.50219116946812237</v>
      </c>
      <c r="Q16" s="22">
        <v>0.52174788155891805</v>
      </c>
      <c r="R16" s="22">
        <v>0.54242697907029058</v>
      </c>
      <c r="S16" s="22">
        <v>0.56432587491914643</v>
      </c>
      <c r="T16" s="22">
        <v>0.58755661122662406</v>
      </c>
      <c r="U16" s="22">
        <v>0.61223849574187084</v>
      </c>
      <c r="V16" s="22">
        <v>0.63849951638311142</v>
      </c>
      <c r="W16" s="22">
        <v>0.666467577581496</v>
      </c>
      <c r="X16" s="22">
        <v>0.69626937898380603</v>
      </c>
      <c r="Y16" s="22">
        <v>0.7280312431145971</v>
      </c>
      <c r="Z16" s="22">
        <v>0.7618945235961011</v>
      </c>
      <c r="AA16" s="22">
        <v>0.79804485766238842</v>
      </c>
      <c r="AB16" s="22">
        <v>0.83668635654099588</v>
      </c>
      <c r="AC16" s="22">
        <v>0.8780034182891916</v>
      </c>
      <c r="AD16" s="22">
        <v>0.92217843993826853</v>
      </c>
      <c r="AE16" s="23">
        <v>0.96941796600195451</v>
      </c>
    </row>
    <row r="17" spans="2:31" x14ac:dyDescent="0.25">
      <c r="B17" s="19" t="s">
        <v>25</v>
      </c>
      <c r="C17" s="34">
        <v>26</v>
      </c>
      <c r="D17" s="22">
        <v>0.34568590485341832</v>
      </c>
      <c r="E17" s="22">
        <v>0.35688020192399184</v>
      </c>
      <c r="F17" s="22">
        <v>0.36859924609746181</v>
      </c>
      <c r="G17" s="22">
        <v>0.38087498142243914</v>
      </c>
      <c r="H17" s="22">
        <v>0.39374236205426605</v>
      </c>
      <c r="I17" s="22">
        <v>0.40723878907875372</v>
      </c>
      <c r="J17" s="22">
        <v>0.42140489958785715</v>
      </c>
      <c r="K17" s="22">
        <v>0.43628505779402654</v>
      </c>
      <c r="L17" s="22">
        <v>0.45192717493511936</v>
      </c>
      <c r="M17" s="22">
        <v>0.46838429375239693</v>
      </c>
      <c r="N17" s="22">
        <v>0.48571595629482123</v>
      </c>
      <c r="O17" s="22">
        <v>0.50398833661186093</v>
      </c>
      <c r="P17" s="22">
        <v>0.52327363303969843</v>
      </c>
      <c r="Q17" s="22">
        <v>0.54364504272670744</v>
      </c>
      <c r="R17" s="22">
        <v>0.56518553597545285</v>
      </c>
      <c r="S17" s="22">
        <v>0.58799657906869629</v>
      </c>
      <c r="T17" s="22">
        <v>0.6121948771836917</v>
      </c>
      <c r="U17" s="22">
        <v>0.63790470138988953</v>
      </c>
      <c r="V17" s="22">
        <v>0.66525936218855097</v>
      </c>
      <c r="W17" s="22">
        <v>0.69439207831074867</v>
      </c>
      <c r="X17" s="22">
        <v>0.72543480859577547</v>
      </c>
      <c r="Y17" s="22">
        <v>0.75851911451475684</v>
      </c>
      <c r="Z17" s="22">
        <v>0.79379221362479258</v>
      </c>
      <c r="AA17" s="22">
        <v>0.83144745577959123</v>
      </c>
      <c r="AB17" s="22">
        <v>0.87169743129676347</v>
      </c>
      <c r="AC17" s="22">
        <v>0.91473418547342766</v>
      </c>
      <c r="AD17" s="22">
        <v>0.96074767274958184</v>
      </c>
      <c r="AE17" s="23">
        <v>1.009952998859974</v>
      </c>
    </row>
    <row r="18" spans="2:31" x14ac:dyDescent="0.25">
      <c r="B18" s="19" t="s">
        <v>21</v>
      </c>
      <c r="C18" s="34">
        <v>27</v>
      </c>
      <c r="D18" s="22">
        <v>0.35971820577581798</v>
      </c>
      <c r="E18" s="22">
        <v>0.37136190722115836</v>
      </c>
      <c r="F18" s="22">
        <v>0.38355139565608454</v>
      </c>
      <c r="G18" s="22">
        <v>0.39631989380234267</v>
      </c>
      <c r="H18" s="22">
        <v>0.409703755219822</v>
      </c>
      <c r="I18" s="22">
        <v>0.42374187814908648</v>
      </c>
      <c r="J18" s="22">
        <v>0.43847652643766932</v>
      </c>
      <c r="K18" s="22">
        <v>0.45395384038113057</v>
      </c>
      <c r="L18" s="22">
        <v>0.47022364914886233</v>
      </c>
      <c r="M18" s="22">
        <v>0.4873411192209029</v>
      </c>
      <c r="N18" s="22">
        <v>0.50536817727196104</v>
      </c>
      <c r="O18" s="22">
        <v>0.52437364789466201</v>
      </c>
      <c r="P18" s="22">
        <v>0.54443262097995526</v>
      </c>
      <c r="Q18" s="22">
        <v>0.56562122281029925</v>
      </c>
      <c r="R18" s="22">
        <v>0.588025745014642</v>
      </c>
      <c r="S18" s="22">
        <v>0.61175171930692163</v>
      </c>
      <c r="T18" s="22">
        <v>0.63692052787214426</v>
      </c>
      <c r="U18" s="22">
        <v>0.66366141979316529</v>
      </c>
      <c r="V18" s="22">
        <v>0.69211304377476857</v>
      </c>
      <c r="W18" s="22">
        <v>0.72241394808815451</v>
      </c>
      <c r="X18" s="22">
        <v>0.75470136547333078</v>
      </c>
      <c r="Y18" s="22">
        <v>0.78911211065919151</v>
      </c>
      <c r="Z18" s="22">
        <v>0.82579928127539526</v>
      </c>
      <c r="AA18" s="22">
        <v>0.86496396188223257</v>
      </c>
      <c r="AB18" s="22">
        <v>0.90682724609054077</v>
      </c>
      <c r="AC18" s="22">
        <v>0.95158884730786852</v>
      </c>
      <c r="AD18" s="22">
        <v>0.99944629750041714</v>
      </c>
      <c r="AE18" s="23">
        <v>1.0506232866578347</v>
      </c>
    </row>
    <row r="19" spans="2:31" x14ac:dyDescent="0.25">
      <c r="B19" s="19"/>
      <c r="C19" s="34">
        <v>28</v>
      </c>
      <c r="D19" s="22">
        <v>0.37380507626838577</v>
      </c>
      <c r="E19" s="22">
        <v>0.3858995787171921</v>
      </c>
      <c r="F19" s="22">
        <v>0.39856097154640757</v>
      </c>
      <c r="G19" s="22">
        <v>0.41182375985875647</v>
      </c>
      <c r="H19" s="22">
        <v>0.42572570069378302</v>
      </c>
      <c r="I19" s="22">
        <v>0.4403071937913563</v>
      </c>
      <c r="J19" s="22">
        <v>0.45561213447980992</v>
      </c>
      <c r="K19" s="22">
        <v>0.47168844430575813</v>
      </c>
      <c r="L19" s="22">
        <v>0.48858787593987651</v>
      </c>
      <c r="M19" s="22">
        <v>0.50636772579604372</v>
      </c>
      <c r="N19" s="22">
        <v>0.5250923121781913</v>
      </c>
      <c r="O19" s="22">
        <v>0.54483311802857692</v>
      </c>
      <c r="P19" s="22">
        <v>0.56566813328889298</v>
      </c>
      <c r="Q19" s="22">
        <v>0.58767642180969371</v>
      </c>
      <c r="R19" s="22">
        <v>0.61094760618785815</v>
      </c>
      <c r="S19" s="22">
        <v>0.63559129563382288</v>
      </c>
      <c r="T19" s="22">
        <v>0.66173356329198174</v>
      </c>
      <c r="U19" s="22">
        <v>0.68950865095169844</v>
      </c>
      <c r="V19" s="22">
        <v>0.7190605611417642</v>
      </c>
      <c r="W19" s="22">
        <v>0.75053318691371373</v>
      </c>
      <c r="X19" s="22">
        <v>0.78406904961647206</v>
      </c>
      <c r="Y19" s="22">
        <v>0.81981023154790134</v>
      </c>
      <c r="Z19" s="22">
        <v>0.85791572654790937</v>
      </c>
      <c r="AA19" s="22">
        <v>0.89859437597031322</v>
      </c>
      <c r="AB19" s="22">
        <v>0.94207580092232801</v>
      </c>
      <c r="AC19" s="22">
        <v>0.98856740379251495</v>
      </c>
      <c r="AD19" s="22">
        <v>1.0382743141907742</v>
      </c>
      <c r="AE19" s="23">
        <v>1.0914288293955374</v>
      </c>
    </row>
    <row r="20" spans="2:31" x14ac:dyDescent="0.25">
      <c r="B20" s="19" t="s">
        <v>26</v>
      </c>
      <c r="C20" s="34">
        <v>29</v>
      </c>
      <c r="D20" s="22">
        <v>0.38794651633112165</v>
      </c>
      <c r="E20" s="22">
        <v>0.40049321641209285</v>
      </c>
      <c r="F20" s="22">
        <v>0.41362797376843069</v>
      </c>
      <c r="G20" s="22">
        <v>0.42738657959168042</v>
      </c>
      <c r="H20" s="22">
        <v>0.44180819847614927</v>
      </c>
      <c r="I20" s="22">
        <v>0.45693473600556322</v>
      </c>
      <c r="J20" s="22">
        <v>0.47281172371427882</v>
      </c>
      <c r="K20" s="22">
        <v>0.48948886956790899</v>
      </c>
      <c r="L20" s="22">
        <v>0.50701985530816196</v>
      </c>
      <c r="M20" s="22">
        <v>0.52546411347781907</v>
      </c>
      <c r="N20" s="22">
        <v>0.54488836101351246</v>
      </c>
      <c r="O20" s="22">
        <v>0.5653667470136059</v>
      </c>
      <c r="P20" s="22">
        <v>0.58698016996651159</v>
      </c>
      <c r="Q20" s="22">
        <v>0.60981063972489058</v>
      </c>
      <c r="R20" s="22">
        <v>0.6339511194951013</v>
      </c>
      <c r="S20" s="22">
        <v>0.65951530804939962</v>
      </c>
      <c r="T20" s="22">
        <v>0.68663398344320403</v>
      </c>
      <c r="U20" s="22">
        <v>0.71544639486548878</v>
      </c>
      <c r="V20" s="22">
        <v>0.74610191428953798</v>
      </c>
      <c r="W20" s="22">
        <v>0.77874979478742623</v>
      </c>
      <c r="X20" s="22">
        <v>0.8135378610251992</v>
      </c>
      <c r="Y20" s="22">
        <v>0.85061347718088631</v>
      </c>
      <c r="Z20" s="22">
        <v>0.8901415494423347</v>
      </c>
      <c r="AA20" s="22">
        <v>0.93233869804383274</v>
      </c>
      <c r="AB20" s="22">
        <v>0.97744309579212496</v>
      </c>
      <c r="AC20" s="22">
        <v>1.0256698549273664</v>
      </c>
      <c r="AD20" s="22">
        <v>1.0772317228206529</v>
      </c>
      <c r="AE20" s="23">
        <v>1.1323696270730814</v>
      </c>
    </row>
    <row r="21" spans="2:31" x14ac:dyDescent="0.25">
      <c r="B21" s="19" t="s">
        <v>24</v>
      </c>
      <c r="C21" s="34">
        <v>30</v>
      </c>
      <c r="D21" s="22">
        <v>0.40214252596402555</v>
      </c>
      <c r="E21" s="22">
        <v>0.41514282030586064</v>
      </c>
      <c r="F21" s="22">
        <v>0.42875240232215378</v>
      </c>
      <c r="G21" s="22">
        <v>0.44300835300111441</v>
      </c>
      <c r="H21" s="22">
        <v>0.45795124856691999</v>
      </c>
      <c r="I21" s="22">
        <v>0.47362450479170703</v>
      </c>
      <c r="J21" s="22">
        <v>0.49007529414107626</v>
      </c>
      <c r="K21" s="22">
        <v>0.50735511616758311</v>
      </c>
      <c r="L21" s="22">
        <v>0.52551958725371872</v>
      </c>
      <c r="M21" s="22">
        <v>0.54463028226622923</v>
      </c>
      <c r="N21" s="22">
        <v>0.56475632377792429</v>
      </c>
      <c r="O21" s="22">
        <v>0.58597453484974871</v>
      </c>
      <c r="P21" s="22">
        <v>0.60836873101281119</v>
      </c>
      <c r="Q21" s="22">
        <v>0.6320238765558901</v>
      </c>
      <c r="R21" s="22">
        <v>0.65703628493637134</v>
      </c>
      <c r="S21" s="22">
        <v>0.68352375655365227</v>
      </c>
      <c r="T21" s="22">
        <v>0.71162178832581091</v>
      </c>
      <c r="U21" s="22">
        <v>0.7414746515345364</v>
      </c>
      <c r="V21" s="22">
        <v>0.77323710321808981</v>
      </c>
      <c r="W21" s="22">
        <v>0.807063771709292</v>
      </c>
      <c r="X21" s="22">
        <v>0.84310779969951233</v>
      </c>
      <c r="Y21" s="22">
        <v>0.88152184755814633</v>
      </c>
      <c r="Z21" s="22">
        <v>0.92247674995867157</v>
      </c>
      <c r="AA21" s="22">
        <v>0.96619692810279167</v>
      </c>
      <c r="AB21" s="22">
        <v>1.012929130699932</v>
      </c>
      <c r="AC21" s="22">
        <v>1.0628962007124236</v>
      </c>
      <c r="AD21" s="22">
        <v>1.1163185233900534</v>
      </c>
      <c r="AE21" s="23">
        <v>1.1734456796904673</v>
      </c>
    </row>
    <row r="22" spans="2:31" x14ac:dyDescent="0.25">
      <c r="B22" s="19" t="s">
        <v>27</v>
      </c>
      <c r="C22" s="34">
        <v>31</v>
      </c>
      <c r="D22" s="22">
        <v>0.41639310516709738</v>
      </c>
      <c r="E22" s="22">
        <v>0.42984839039849543</v>
      </c>
      <c r="F22" s="22">
        <v>0.44393425720757701</v>
      </c>
      <c r="G22" s="22">
        <v>0.45868908008705855</v>
      </c>
      <c r="H22" s="22">
        <v>0.47415485096609666</v>
      </c>
      <c r="I22" s="22">
        <v>0.4903765001497879</v>
      </c>
      <c r="J22" s="22">
        <v>0.507402845760202</v>
      </c>
      <c r="K22" s="22">
        <v>0.52528718410478037</v>
      </c>
      <c r="L22" s="22">
        <v>0.54408707177654658</v>
      </c>
      <c r="M22" s="22">
        <v>0.56386623216127374</v>
      </c>
      <c r="N22" s="22">
        <v>0.58469620047142656</v>
      </c>
      <c r="O22" s="22">
        <v>0.60665648153700513</v>
      </c>
      <c r="P22" s="22">
        <v>0.62983381642779146</v>
      </c>
      <c r="Q22" s="22">
        <v>0.65431613230269181</v>
      </c>
      <c r="R22" s="22">
        <v>0.68020310251166849</v>
      </c>
      <c r="S22" s="22">
        <v>0.70761664114658029</v>
      </c>
      <c r="T22" s="22">
        <v>0.73669697793980293</v>
      </c>
      <c r="U22" s="22">
        <v>0.76759342095884098</v>
      </c>
      <c r="V22" s="22">
        <v>0.80046612792741967</v>
      </c>
      <c r="W22" s="22">
        <v>0.83547511767931093</v>
      </c>
      <c r="X22" s="22">
        <v>0.87277886563941132</v>
      </c>
      <c r="Y22" s="22">
        <v>0.91253534267968128</v>
      </c>
      <c r="Z22" s="22">
        <v>0.95492132809691954</v>
      </c>
      <c r="AA22" s="22">
        <v>1.0001690661471891</v>
      </c>
      <c r="AB22" s="22">
        <v>1.0485339056457486</v>
      </c>
      <c r="AC22" s="22">
        <v>1.1002464411476855</v>
      </c>
      <c r="AD22" s="22">
        <v>1.1555347158989755</v>
      </c>
      <c r="AE22" s="23">
        <v>1.2146569872476947</v>
      </c>
    </row>
    <row r="23" spans="2:31" x14ac:dyDescent="0.25">
      <c r="B23" s="19" t="s">
        <v>20</v>
      </c>
      <c r="C23" s="34">
        <v>32</v>
      </c>
      <c r="D23" s="22">
        <v>0.43069825394033717</v>
      </c>
      <c r="E23" s="22">
        <v>0.44460992668999744</v>
      </c>
      <c r="F23" s="22">
        <v>0.45917353842470038</v>
      </c>
      <c r="G23" s="22">
        <v>0.47442876084951285</v>
      </c>
      <c r="H23" s="22">
        <v>0.49041900567367813</v>
      </c>
      <c r="I23" s="22">
        <v>0.50719072207980598</v>
      </c>
      <c r="J23" s="22">
        <v>0.52479437857165601</v>
      </c>
      <c r="K23" s="22">
        <v>0.54328507337950127</v>
      </c>
      <c r="L23" s="22">
        <v>0.56272230887664565</v>
      </c>
      <c r="M23" s="22">
        <v>0.58317196316295317</v>
      </c>
      <c r="N23" s="22">
        <v>0.60470799109401951</v>
      </c>
      <c r="O23" s="22">
        <v>0.62741258707537562</v>
      </c>
      <c r="P23" s="22">
        <v>0.65137542621145261</v>
      </c>
      <c r="Q23" s="22">
        <v>0.67668740696529639</v>
      </c>
      <c r="R23" s="22">
        <v>0.70345157222099253</v>
      </c>
      <c r="S23" s="22">
        <v>0.73179396182818424</v>
      </c>
      <c r="T23" s="22">
        <v>0.76185955228517965</v>
      </c>
      <c r="U23" s="22">
        <v>0.79380270313840307</v>
      </c>
      <c r="V23" s="22">
        <v>0.82778898841752779</v>
      </c>
      <c r="W23" s="22">
        <v>0.86398383269748347</v>
      </c>
      <c r="X23" s="22">
        <v>0.90255105884489639</v>
      </c>
      <c r="Y23" s="22">
        <v>0.94365396254549128</v>
      </c>
      <c r="Z23" s="22">
        <v>0.98747528385707917</v>
      </c>
      <c r="AA23" s="22">
        <v>1.0342551121770256</v>
      </c>
      <c r="AB23" s="22">
        <v>1.084257420629575</v>
      </c>
      <c r="AC23" s="22">
        <v>1.1377205762331528</v>
      </c>
      <c r="AD23" s="22">
        <v>1.1948803003474195</v>
      </c>
      <c r="AE23" s="23">
        <v>1.2560035497447635</v>
      </c>
    </row>
    <row r="24" spans="2:31" x14ac:dyDescent="0.25">
      <c r="B24" s="19" t="s">
        <v>28</v>
      </c>
      <c r="C24" s="34">
        <v>33</v>
      </c>
      <c r="D24" s="22">
        <v>0.44505797228374516</v>
      </c>
      <c r="E24" s="22">
        <v>0.45942742918036644</v>
      </c>
      <c r="F24" s="22">
        <v>0.47447024597352383</v>
      </c>
      <c r="G24" s="22">
        <v>0.49022739528847725</v>
      </c>
      <c r="H24" s="22">
        <v>0.50674371268966467</v>
      </c>
      <c r="I24" s="22">
        <v>0.52406717058176089</v>
      </c>
      <c r="J24" s="22">
        <v>0.54224989257543865</v>
      </c>
      <c r="K24" s="22">
        <v>0.56134878399174526</v>
      </c>
      <c r="L24" s="22">
        <v>0.58142529855401603</v>
      </c>
      <c r="M24" s="22">
        <v>0.60254747527126717</v>
      </c>
      <c r="N24" s="22">
        <v>0.62479169564570314</v>
      </c>
      <c r="O24" s="22">
        <v>0.64824285146485994</v>
      </c>
      <c r="P24" s="22">
        <v>0.67299356036379465</v>
      </c>
      <c r="Q24" s="22">
        <v>0.69913770054370339</v>
      </c>
      <c r="R24" s="22">
        <v>0.72678169406434345</v>
      </c>
      <c r="S24" s="22">
        <v>0.75605571859846388</v>
      </c>
      <c r="T24" s="22">
        <v>0.78710951136194118</v>
      </c>
      <c r="U24" s="22">
        <v>0.82010249807322233</v>
      </c>
      <c r="V24" s="22">
        <v>0.85520568468841385</v>
      </c>
      <c r="W24" s="22">
        <v>0.89258991676380928</v>
      </c>
      <c r="X24" s="22">
        <v>0.93242437931596756</v>
      </c>
      <c r="Y24" s="22">
        <v>0.97487770715557653</v>
      </c>
      <c r="Z24" s="22">
        <v>1.0201386172391498</v>
      </c>
      <c r="AA24" s="22">
        <v>1.0684550661923016</v>
      </c>
      <c r="AB24" s="22">
        <v>1.1200996756514112</v>
      </c>
      <c r="AC24" s="22">
        <v>1.1753186059688254</v>
      </c>
      <c r="AD24" s="22">
        <v>1.2343552767353851</v>
      </c>
      <c r="AE24" s="23">
        <v>1.2974853671816744</v>
      </c>
    </row>
    <row r="25" spans="2:31" x14ac:dyDescent="0.25">
      <c r="B25" s="19" t="s">
        <v>29</v>
      </c>
      <c r="C25" s="34">
        <v>34</v>
      </c>
      <c r="D25" s="22">
        <v>0.45947226019732113</v>
      </c>
      <c r="E25" s="22">
        <v>0.47430089786960239</v>
      </c>
      <c r="F25" s="22">
        <v>0.48982437985404736</v>
      </c>
      <c r="G25" s="22">
        <v>0.50608498340395169</v>
      </c>
      <c r="H25" s="22">
        <v>0.52312897201405628</v>
      </c>
      <c r="I25" s="22">
        <v>0.5410058456556528</v>
      </c>
      <c r="J25" s="22">
        <v>0.5597693877715495</v>
      </c>
      <c r="K25" s="22">
        <v>0.57947831594151256</v>
      </c>
      <c r="L25" s="22">
        <v>0.60019604080865752</v>
      </c>
      <c r="M25" s="22">
        <v>0.62199276848621565</v>
      </c>
      <c r="N25" s="22">
        <v>0.64494731412647732</v>
      </c>
      <c r="O25" s="22">
        <v>0.66914727470545809</v>
      </c>
      <c r="P25" s="22">
        <v>0.69468821888481747</v>
      </c>
      <c r="Q25" s="22">
        <v>0.72166701303791259</v>
      </c>
      <c r="R25" s="22">
        <v>0.75019346804172127</v>
      </c>
      <c r="S25" s="22">
        <v>0.780401911457419</v>
      </c>
      <c r="T25" s="22">
        <v>0.81244685517008741</v>
      </c>
      <c r="U25" s="22">
        <v>0.84649280576329866</v>
      </c>
      <c r="V25" s="22">
        <v>0.88271621674007783</v>
      </c>
      <c r="W25" s="22">
        <v>0.92129336987828792</v>
      </c>
      <c r="X25" s="22">
        <v>0.96239882705262414</v>
      </c>
      <c r="Y25" s="22">
        <v>1.0062065765099366</v>
      </c>
      <c r="Z25" s="22">
        <v>1.0529113282431317</v>
      </c>
      <c r="AA25" s="22">
        <v>1.102768928193016</v>
      </c>
      <c r="AB25" s="22">
        <v>1.1560606707112573</v>
      </c>
      <c r="AC25" s="22">
        <v>1.2130405303547032</v>
      </c>
      <c r="AD25" s="22">
        <v>1.2739596450628725</v>
      </c>
      <c r="AE25" s="23">
        <v>1.3391024395584266</v>
      </c>
    </row>
    <row r="26" spans="2:31" x14ac:dyDescent="0.25">
      <c r="B26" s="19" t="s">
        <v>30</v>
      </c>
      <c r="C26" s="34">
        <v>35</v>
      </c>
      <c r="D26" s="22">
        <v>0.47394111768106501</v>
      </c>
      <c r="E26" s="22">
        <v>0.48923033275770555</v>
      </c>
      <c r="F26" s="22">
        <v>0.50523594006627093</v>
      </c>
      <c r="G26" s="22">
        <v>0.52200152519593634</v>
      </c>
      <c r="H26" s="22">
        <v>0.53957478364685296</v>
      </c>
      <c r="I26" s="22">
        <v>0.55800674730148192</v>
      </c>
      <c r="J26" s="22">
        <v>0.57735286415998865</v>
      </c>
      <c r="K26" s="22">
        <v>0.59767366922880316</v>
      </c>
      <c r="L26" s="22">
        <v>0.61903453564057032</v>
      </c>
      <c r="M26" s="22">
        <v>0.64150784280779904</v>
      </c>
      <c r="N26" s="22">
        <v>0.6651748465363424</v>
      </c>
      <c r="O26" s="22">
        <v>0.69012585679717009</v>
      </c>
      <c r="P26" s="22">
        <v>0.71645940177452128</v>
      </c>
      <c r="Q26" s="22">
        <v>0.74427534444792454</v>
      </c>
      <c r="R26" s="22">
        <v>0.77368689415312641</v>
      </c>
      <c r="S26" s="22">
        <v>0.80483254040504992</v>
      </c>
      <c r="T26" s="22">
        <v>0.83787158370961867</v>
      </c>
      <c r="U26" s="22">
        <v>0.87297362620863228</v>
      </c>
      <c r="V26" s="22">
        <v>0.91032058457252008</v>
      </c>
      <c r="W26" s="22">
        <v>0.95009419204092016</v>
      </c>
      <c r="X26" s="22">
        <v>0.99247440205486703</v>
      </c>
      <c r="Y26" s="22">
        <v>1.0376405706085718</v>
      </c>
      <c r="Z26" s="22">
        <v>1.0857934168690253</v>
      </c>
      <c r="AA26" s="22">
        <v>1.1371966981791697</v>
      </c>
      <c r="AB26" s="22">
        <v>1.1921404058091132</v>
      </c>
      <c r="AC26" s="22">
        <v>1.2508863493907862</v>
      </c>
      <c r="AD26" s="22">
        <v>1.3136934053298819</v>
      </c>
      <c r="AE26" s="23">
        <v>1.3808547668750204</v>
      </c>
    </row>
    <row r="27" spans="2:31" x14ac:dyDescent="0.25">
      <c r="B27" s="19" t="s">
        <v>31</v>
      </c>
      <c r="C27" s="34">
        <v>36</v>
      </c>
      <c r="D27" s="22"/>
      <c r="E27" s="22">
        <v>0.50421573384467588</v>
      </c>
      <c r="F27" s="22">
        <v>0.52070492661019463</v>
      </c>
      <c r="G27" s="22">
        <v>0.53797702066443132</v>
      </c>
      <c r="H27" s="22">
        <v>0.55608114758805471</v>
      </c>
      <c r="I27" s="22">
        <v>0.57506987551924804</v>
      </c>
      <c r="J27" s="22">
        <v>0.59500032174075634</v>
      </c>
      <c r="K27" s="22">
        <v>0.61593484385361719</v>
      </c>
      <c r="L27" s="22">
        <v>0.63794078304975432</v>
      </c>
      <c r="M27" s="22">
        <v>0.66109269823601691</v>
      </c>
      <c r="N27" s="22">
        <v>0.68547429287529793</v>
      </c>
      <c r="O27" s="22">
        <v>0.71117859773999614</v>
      </c>
      <c r="P27" s="22">
        <v>0.73830710903290586</v>
      </c>
      <c r="Q27" s="22">
        <v>0.76696269477373913</v>
      </c>
      <c r="R27" s="22">
        <v>0.79726197239855834</v>
      </c>
      <c r="S27" s="22">
        <v>0.82934760544135666</v>
      </c>
      <c r="T27" s="22">
        <v>0.86338369698053474</v>
      </c>
      <c r="U27" s="22">
        <v>0.89954495940922319</v>
      </c>
      <c r="V27" s="22">
        <v>0.93801878818574058</v>
      </c>
      <c r="W27" s="22">
        <v>0.97899238325170557</v>
      </c>
      <c r="X27" s="22">
        <v>1.022651104322696</v>
      </c>
      <c r="Y27" s="22">
        <v>1.0691796894514822</v>
      </c>
      <c r="Z27" s="22">
        <v>1.1187848831168301</v>
      </c>
      <c r="AA27" s="22">
        <v>1.1717383761507625</v>
      </c>
      <c r="AB27" s="22">
        <v>1.2283388809449793</v>
      </c>
      <c r="AC27" s="22">
        <v>1.2888560630770747</v>
      </c>
      <c r="AD27" s="22">
        <v>1.3535565575364128</v>
      </c>
      <c r="AE27" s="23">
        <v>1.4227423491314559</v>
      </c>
    </row>
    <row r="28" spans="2:31" x14ac:dyDescent="0.25">
      <c r="B28" s="19" t="s">
        <v>29</v>
      </c>
      <c r="C28" s="34">
        <v>37</v>
      </c>
      <c r="D28" s="22"/>
      <c r="E28" s="22"/>
      <c r="F28" s="22">
        <v>0.53623133948581858</v>
      </c>
      <c r="G28" s="22">
        <v>0.55401146980943616</v>
      </c>
      <c r="H28" s="22">
        <v>0.57264806383766165</v>
      </c>
      <c r="I28" s="22">
        <v>0.59219523030895116</v>
      </c>
      <c r="J28" s="22">
        <v>0.61271176051385245</v>
      </c>
      <c r="K28" s="22">
        <v>0.63426183981595452</v>
      </c>
      <c r="L28" s="22">
        <v>0.65691478303620965</v>
      </c>
      <c r="M28" s="22">
        <v>0.68074733477086957</v>
      </c>
      <c r="N28" s="22">
        <v>0.70584565314334402</v>
      </c>
      <c r="O28" s="22">
        <v>0.73230549753393603</v>
      </c>
      <c r="P28" s="22">
        <v>0.76023134065997133</v>
      </c>
      <c r="Q28" s="22">
        <v>0.78972906401535625</v>
      </c>
      <c r="R28" s="22">
        <v>0.82091870277801726</v>
      </c>
      <c r="S28" s="22">
        <v>0.8539471065663391</v>
      </c>
      <c r="T28" s="22">
        <v>0.88898319498283551</v>
      </c>
      <c r="U28" s="22">
        <v>0.92620680536507138</v>
      </c>
      <c r="V28" s="22">
        <v>0.96581082757973891</v>
      </c>
      <c r="W28" s="22">
        <v>1.0079879435106447</v>
      </c>
      <c r="X28" s="22">
        <v>1.0529289338561105</v>
      </c>
      <c r="Y28" s="22">
        <v>1.1008239330386678</v>
      </c>
      <c r="Z28" s="22">
        <v>1.1518857269865463</v>
      </c>
      <c r="AA28" s="22">
        <v>1.2063939621077941</v>
      </c>
      <c r="AB28" s="22">
        <v>1.2646560961188549</v>
      </c>
      <c r="AC28" s="22">
        <v>1.3269496714135682</v>
      </c>
      <c r="AD28" s="22">
        <v>1.3935491016824657</v>
      </c>
      <c r="AE28" s="23">
        <v>1.4647651863277331</v>
      </c>
    </row>
    <row r="29" spans="2:31" x14ac:dyDescent="0.25">
      <c r="B29" s="19" t="s">
        <v>32</v>
      </c>
      <c r="C29" s="34">
        <v>38</v>
      </c>
      <c r="D29" s="22"/>
      <c r="E29" s="22"/>
      <c r="F29" s="22"/>
      <c r="G29" s="22">
        <v>0.57010487263095111</v>
      </c>
      <c r="H29" s="22">
        <v>0.58927553239567365</v>
      </c>
      <c r="I29" s="22">
        <v>0.60938281167059116</v>
      </c>
      <c r="J29" s="22">
        <v>0.63048718047927677</v>
      </c>
      <c r="K29" s="22">
        <v>0.65265465711581494</v>
      </c>
      <c r="L29" s="22">
        <v>0.67595653559993607</v>
      </c>
      <c r="M29" s="22">
        <v>0.7004717524123566</v>
      </c>
      <c r="N29" s="22">
        <v>0.72628892734048089</v>
      </c>
      <c r="O29" s="22">
        <v>0.75350655617898954</v>
      </c>
      <c r="P29" s="22">
        <v>0.78223209665571769</v>
      </c>
      <c r="Q29" s="22">
        <v>0.81257445217277557</v>
      </c>
      <c r="R29" s="22">
        <v>0.84465708529150307</v>
      </c>
      <c r="S29" s="22">
        <v>0.87863104377999679</v>
      </c>
      <c r="T29" s="22">
        <v>0.91467007771652131</v>
      </c>
      <c r="U29" s="22">
        <v>0.95295916407617653</v>
      </c>
      <c r="V29" s="22">
        <v>0.99369670275451538</v>
      </c>
      <c r="W29" s="22">
        <v>1.0370808728177368</v>
      </c>
      <c r="X29" s="22">
        <v>1.083307890655111</v>
      </c>
      <c r="Y29" s="22">
        <v>1.132573301370128</v>
      </c>
      <c r="Z29" s="22">
        <v>1.1850959484781736</v>
      </c>
      <c r="AA29" s="22">
        <v>1.2411634560502649</v>
      </c>
      <c r="AB29" s="22">
        <v>1.3010920513307402</v>
      </c>
      <c r="AC29" s="22">
        <v>1.3651671744002671</v>
      </c>
      <c r="AD29" s="22">
        <v>1.4336710377680397</v>
      </c>
      <c r="AE29" s="23">
        <v>1.506923278463852</v>
      </c>
    </row>
    <row r="30" spans="2:31" x14ac:dyDescent="0.25">
      <c r="B30" s="19" t="s">
        <v>33</v>
      </c>
      <c r="C30" s="34">
        <v>39</v>
      </c>
      <c r="D30" s="22"/>
      <c r="E30" s="22"/>
      <c r="F30" s="22"/>
      <c r="G30" s="22"/>
      <c r="H30" s="22">
        <v>0.60596355326209073</v>
      </c>
      <c r="I30" s="22">
        <v>0.62663261960416849</v>
      </c>
      <c r="J30" s="22">
        <v>0.6483265816370295</v>
      </c>
      <c r="K30" s="22">
        <v>0.671113295753199</v>
      </c>
      <c r="L30" s="22">
        <v>0.6950660407409337</v>
      </c>
      <c r="M30" s="22">
        <v>0.72026595116047865</v>
      </c>
      <c r="N30" s="22">
        <v>0.74680411546670833</v>
      </c>
      <c r="O30" s="22">
        <v>0.77478177367515721</v>
      </c>
      <c r="P30" s="22">
        <v>0.80430937702014482</v>
      </c>
      <c r="Q30" s="22">
        <v>0.83549885924599765</v>
      </c>
      <c r="R30" s="22">
        <v>0.86847711993901588</v>
      </c>
      <c r="S30" s="22">
        <v>0.90339941708233051</v>
      </c>
      <c r="T30" s="22">
        <v>0.94044434518159181</v>
      </c>
      <c r="U30" s="22">
        <v>0.97980203554253886</v>
      </c>
      <c r="V30" s="22">
        <v>1.02167641371007</v>
      </c>
      <c r="W30" s="22">
        <v>1.066271171172982</v>
      </c>
      <c r="X30" s="22">
        <v>1.1137879747196977</v>
      </c>
      <c r="Y30" s="22">
        <v>1.1644277944458636</v>
      </c>
      <c r="Z30" s="22">
        <v>1.2184155475917127</v>
      </c>
      <c r="AA30" s="22">
        <v>1.2760468579781745</v>
      </c>
      <c r="AB30" s="22">
        <v>1.3376467465806354</v>
      </c>
      <c r="AC30" s="22">
        <v>1.4035085720371709</v>
      </c>
      <c r="AD30" s="22">
        <v>1.4739223657931364</v>
      </c>
      <c r="AE30" s="23">
        <v>1.5492166255398123</v>
      </c>
    </row>
    <row r="31" spans="2:31" x14ac:dyDescent="0.25">
      <c r="B31" s="19" t="s">
        <v>24</v>
      </c>
      <c r="C31" s="34">
        <v>40</v>
      </c>
      <c r="D31" s="22"/>
      <c r="E31" s="22"/>
      <c r="F31" s="22"/>
      <c r="G31" s="22"/>
      <c r="H31" s="22"/>
      <c r="I31" s="22">
        <v>0.64394465410968271</v>
      </c>
      <c r="J31" s="22">
        <v>0.66622996398711054</v>
      </c>
      <c r="K31" s="22">
        <v>0.68963775572810626</v>
      </c>
      <c r="L31" s="22">
        <v>0.71424329845920254</v>
      </c>
      <c r="M31" s="22">
        <v>0.74012993101523528</v>
      </c>
      <c r="N31" s="22">
        <v>0.76739121752202644</v>
      </c>
      <c r="O31" s="22">
        <v>0.79613115002243862</v>
      </c>
      <c r="P31" s="22">
        <v>0.82646318175325284</v>
      </c>
      <c r="Q31" s="22">
        <v>0.85850228523502214</v>
      </c>
      <c r="R31" s="22">
        <v>0.8923788067205557</v>
      </c>
      <c r="S31" s="22">
        <v>0.92825222647334016</v>
      </c>
      <c r="T31" s="22">
        <v>0.96630599737804723</v>
      </c>
      <c r="U31" s="22">
        <v>1.0067354197641589</v>
      </c>
      <c r="V31" s="22">
        <v>1.0497499604464027</v>
      </c>
      <c r="W31" s="22">
        <v>1.095558838576381</v>
      </c>
      <c r="X31" s="22">
        <v>1.1443691860498701</v>
      </c>
      <c r="Y31" s="22">
        <v>1.1963874122658742</v>
      </c>
      <c r="Z31" s="22">
        <v>1.2518445243271625</v>
      </c>
      <c r="AA31" s="22">
        <v>1.3110441678915232</v>
      </c>
      <c r="AB31" s="22">
        <v>1.3743201818685404</v>
      </c>
      <c r="AC31" s="22">
        <v>1.4419738643242805</v>
      </c>
      <c r="AD31" s="22">
        <v>1.5143030857577542</v>
      </c>
      <c r="AE31" s="23">
        <v>1.5916452275556143</v>
      </c>
    </row>
    <row r="32" spans="2:31" x14ac:dyDescent="0.25">
      <c r="B32" s="19"/>
      <c r="C32" s="34">
        <v>41</v>
      </c>
      <c r="D32" s="22"/>
      <c r="E32" s="22"/>
      <c r="F32" s="22"/>
      <c r="G32" s="22"/>
      <c r="H32" s="22"/>
      <c r="I32" s="22"/>
      <c r="J32" s="22">
        <v>0.68419732752952012</v>
      </c>
      <c r="K32" s="22">
        <v>0.70822803704053672</v>
      </c>
      <c r="L32" s="22">
        <v>0.73348830875474258</v>
      </c>
      <c r="M32" s="22">
        <v>0.76006369197662627</v>
      </c>
      <c r="N32" s="22">
        <v>0.78805023350643488</v>
      </c>
      <c r="O32" s="22">
        <v>0.81755468522083385</v>
      </c>
      <c r="P32" s="22">
        <v>0.84869351085504152</v>
      </c>
      <c r="Q32" s="22">
        <v>0.88158473013984917</v>
      </c>
      <c r="R32" s="22">
        <v>0.91636214563612228</v>
      </c>
      <c r="S32" s="22">
        <v>0.95318947195302495</v>
      </c>
      <c r="T32" s="22">
        <v>0.99225503430588713</v>
      </c>
      <c r="U32" s="22">
        <v>1.0337593167410357</v>
      </c>
      <c r="V32" s="22">
        <v>1.0779173429635132</v>
      </c>
      <c r="W32" s="22">
        <v>1.1249438750279326</v>
      </c>
      <c r="X32" s="22">
        <v>1.1750515246456286</v>
      </c>
      <c r="Y32" s="22">
        <v>1.2284521548301597</v>
      </c>
      <c r="Z32" s="22">
        <v>1.2853828786845238</v>
      </c>
      <c r="AA32" s="22">
        <v>1.3461553857903108</v>
      </c>
      <c r="AB32" s="22">
        <v>1.4111123571944553</v>
      </c>
      <c r="AC32" s="22">
        <v>1.4805630512615948</v>
      </c>
      <c r="AD32" s="22">
        <v>1.5548131976618935</v>
      </c>
      <c r="AE32" s="23">
        <v>1.6342090845112578</v>
      </c>
    </row>
    <row r="33" spans="2:31" x14ac:dyDescent="0.25">
      <c r="B33" s="19"/>
      <c r="C33" s="34">
        <v>42</v>
      </c>
      <c r="D33" s="22"/>
      <c r="E33" s="22"/>
      <c r="F33" s="22"/>
      <c r="G33" s="22"/>
      <c r="H33" s="22"/>
      <c r="I33" s="22"/>
      <c r="J33" s="22"/>
      <c r="K33" s="22">
        <v>0.72688413969049048</v>
      </c>
      <c r="L33" s="22">
        <v>0.75280107162755405</v>
      </c>
      <c r="M33" s="22">
        <v>0.78006723404465206</v>
      </c>
      <c r="N33" s="22">
        <v>0.80878116341993445</v>
      </c>
      <c r="O33" s="22">
        <v>0.83905237927034293</v>
      </c>
      <c r="P33" s="22">
        <v>0.87100036432551142</v>
      </c>
      <c r="Q33" s="22">
        <v>0.90474619396047873</v>
      </c>
      <c r="R33" s="22">
        <v>0.9404271366857162</v>
      </c>
      <c r="S33" s="22">
        <v>0.97821115352138555</v>
      </c>
      <c r="T33" s="22">
        <v>1.0182914559651124</v>
      </c>
      <c r="U33" s="22">
        <v>1.0608737264731698</v>
      </c>
      <c r="V33" s="22">
        <v>1.1061785612614021</v>
      </c>
      <c r="W33" s="22">
        <v>1.154426280527638</v>
      </c>
      <c r="X33" s="22">
        <v>1.205834990506973</v>
      </c>
      <c r="Y33" s="22">
        <v>1.2606220221387205</v>
      </c>
      <c r="Z33" s="22">
        <v>1.3190306106637968</v>
      </c>
      <c r="AA33" s="22">
        <v>1.3813805116745375</v>
      </c>
      <c r="AB33" s="22">
        <v>1.4480232725583799</v>
      </c>
      <c r="AC33" s="22">
        <v>1.5192761328491147</v>
      </c>
      <c r="AD33" s="22">
        <v>1.5954527015055551</v>
      </c>
      <c r="AE33" s="23">
        <v>1.6769081964067432</v>
      </c>
    </row>
    <row r="34" spans="2:31" x14ac:dyDescent="0.25">
      <c r="B34" s="19"/>
      <c r="C34" s="34">
        <v>43</v>
      </c>
      <c r="D34" s="22"/>
      <c r="E34" s="22"/>
      <c r="F34" s="22"/>
      <c r="G34" s="22"/>
      <c r="H34" s="22"/>
      <c r="I34" s="22"/>
      <c r="J34" s="22"/>
      <c r="K34" s="22"/>
      <c r="L34" s="22">
        <v>0.77218158707763662</v>
      </c>
      <c r="M34" s="22">
        <v>0.80014055721931254</v>
      </c>
      <c r="N34" s="22">
        <v>0.82958400726252446</v>
      </c>
      <c r="O34" s="22">
        <v>0.86062423217096606</v>
      </c>
      <c r="P34" s="22">
        <v>0.89338374216466221</v>
      </c>
      <c r="Q34" s="22">
        <v>0.92798667669691082</v>
      </c>
      <c r="R34" s="22">
        <v>0.9645737798693369</v>
      </c>
      <c r="S34" s="22">
        <v>1.0033172711784222</v>
      </c>
      <c r="T34" s="22">
        <v>1.0444152623557224</v>
      </c>
      <c r="U34" s="22">
        <v>1.0880786489605612</v>
      </c>
      <c r="V34" s="22">
        <v>1.1345336153400691</v>
      </c>
      <c r="W34" s="22">
        <v>1.1840060550754963</v>
      </c>
      <c r="X34" s="22">
        <v>1.2367195836339033</v>
      </c>
      <c r="Y34" s="22">
        <v>1.2928970141915561</v>
      </c>
      <c r="Z34" s="22">
        <v>1.3527877202649812</v>
      </c>
      <c r="AA34" s="22">
        <v>1.4167195455442032</v>
      </c>
      <c r="AB34" s="22">
        <v>1.4850529279603149</v>
      </c>
      <c r="AC34" s="22">
        <v>1.5581131090868396</v>
      </c>
      <c r="AD34" s="22">
        <v>1.6362215972887386</v>
      </c>
      <c r="AE34" s="23">
        <v>1.71974256324207</v>
      </c>
    </row>
    <row r="35" spans="2:31" x14ac:dyDescent="0.25">
      <c r="B35" s="19"/>
      <c r="C35" s="34">
        <v>44</v>
      </c>
      <c r="D35" s="22"/>
      <c r="E35" s="22"/>
      <c r="F35" s="22"/>
      <c r="G35" s="22"/>
      <c r="H35" s="22"/>
      <c r="I35" s="22"/>
      <c r="J35" s="22"/>
      <c r="K35" s="22"/>
      <c r="L35" s="22"/>
      <c r="M35" s="22">
        <v>0.82028366150060772</v>
      </c>
      <c r="N35" s="22">
        <v>0.85045876503420514</v>
      </c>
      <c r="O35" s="22">
        <v>0.88227024392270303</v>
      </c>
      <c r="P35" s="22">
        <v>0.91584364437249344</v>
      </c>
      <c r="Q35" s="22">
        <v>0.95130617834914555</v>
      </c>
      <c r="R35" s="22">
        <v>0.9888020751869846</v>
      </c>
      <c r="S35" s="22">
        <v>1.0285078249241344</v>
      </c>
      <c r="T35" s="22">
        <v>1.0706264534777168</v>
      </c>
      <c r="U35" s="22">
        <v>1.11537408420321</v>
      </c>
      <c r="V35" s="22">
        <v>1.162982505199514</v>
      </c>
      <c r="W35" s="22">
        <v>1.2136831986715084</v>
      </c>
      <c r="X35" s="22">
        <v>1.2677053040264197</v>
      </c>
      <c r="Y35" s="22">
        <v>1.3252771309886671</v>
      </c>
      <c r="Z35" s="22">
        <v>1.3866542074880763</v>
      </c>
      <c r="AA35" s="22">
        <v>1.452172487399308</v>
      </c>
      <c r="AB35" s="22">
        <v>1.5222013234002592</v>
      </c>
      <c r="AC35" s="22">
        <v>1.5970739799747702</v>
      </c>
      <c r="AD35" s="22">
        <v>1.6771198850114435</v>
      </c>
      <c r="AE35" s="23">
        <v>1.7627121850172387</v>
      </c>
    </row>
    <row r="36" spans="2:31" x14ac:dyDescent="0.25">
      <c r="B36" s="19"/>
      <c r="C36" s="34">
        <v>45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>
        <v>0.87140543673497628</v>
      </c>
      <c r="O36" s="22">
        <v>0.90399041452555362</v>
      </c>
      <c r="P36" s="22">
        <v>0.93838007094900577</v>
      </c>
      <c r="Q36" s="22">
        <v>0.97470469891718237</v>
      </c>
      <c r="R36" s="22">
        <v>1.0131120226386592</v>
      </c>
      <c r="S36" s="22">
        <v>1.053782814758522</v>
      </c>
      <c r="T36" s="22">
        <v>1.0969250293310964</v>
      </c>
      <c r="U36" s="22">
        <v>1.1427600322011155</v>
      </c>
      <c r="V36" s="22">
        <v>1.191525230839737</v>
      </c>
      <c r="W36" s="22">
        <v>1.2434577113156735</v>
      </c>
      <c r="X36" s="22">
        <v>1.2987921516845216</v>
      </c>
      <c r="Y36" s="22">
        <v>1.3577623725300529</v>
      </c>
      <c r="Z36" s="22">
        <v>1.4206300723330831</v>
      </c>
      <c r="AA36" s="22">
        <v>1.4877393372398517</v>
      </c>
      <c r="AB36" s="22">
        <v>1.5594684588782131</v>
      </c>
      <c r="AC36" s="22">
        <v>1.6361587455129056</v>
      </c>
      <c r="AD36" s="22">
        <v>1.7181475646736699</v>
      </c>
      <c r="AE36" s="23">
        <v>1.8058170617322487</v>
      </c>
    </row>
    <row r="37" spans="2:31" x14ac:dyDescent="0.25">
      <c r="B37" s="19"/>
      <c r="C37" s="34">
        <v>46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>
        <v>0.92578474397951838</v>
      </c>
      <c r="P37" s="22">
        <v>0.96099302189419911</v>
      </c>
      <c r="Q37" s="22">
        <v>0.99818223840102194</v>
      </c>
      <c r="R37" s="22">
        <v>1.0375036222243608</v>
      </c>
      <c r="S37" s="22">
        <v>1.0791422406815856</v>
      </c>
      <c r="T37" s="22">
        <v>1.1233109899158609</v>
      </c>
      <c r="U37" s="22">
        <v>1.1702364929542786</v>
      </c>
      <c r="V37" s="22">
        <v>1.2201617922607382</v>
      </c>
      <c r="W37" s="22">
        <v>1.273329593007992</v>
      </c>
      <c r="X37" s="22">
        <v>1.3299801266082099</v>
      </c>
      <c r="Y37" s="22">
        <v>1.390352738815714</v>
      </c>
      <c r="Z37" s="22">
        <v>1.4547153148000014</v>
      </c>
      <c r="AA37" s="22">
        <v>1.5234200950658343</v>
      </c>
      <c r="AB37" s="22">
        <v>1.5968543343941775</v>
      </c>
      <c r="AC37" s="22">
        <v>1.6753674057012464</v>
      </c>
      <c r="AD37" s="22">
        <v>1.7593046362754183</v>
      </c>
      <c r="AE37" s="23">
        <v>1.8490571933871003</v>
      </c>
    </row>
    <row r="38" spans="2:31" x14ac:dyDescent="0.25">
      <c r="B38" s="19"/>
      <c r="C38" s="34">
        <v>47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>
        <v>0.98368249720807299</v>
      </c>
      <c r="Q38" s="22">
        <v>1.0217387968006639</v>
      </c>
      <c r="R38" s="22">
        <v>1.0619768739440894</v>
      </c>
      <c r="S38" s="22">
        <v>1.1045861026933246</v>
      </c>
      <c r="T38" s="22">
        <v>1.1497843352320098</v>
      </c>
      <c r="U38" s="22">
        <v>1.1978034664626989</v>
      </c>
      <c r="V38" s="22">
        <v>1.2488921894625173</v>
      </c>
      <c r="W38" s="22">
        <v>1.3032988437484636</v>
      </c>
      <c r="X38" s="22">
        <v>1.3612692287974839</v>
      </c>
      <c r="Y38" s="22">
        <v>1.4230482298456499</v>
      </c>
      <c r="Z38" s="22">
        <v>1.4889099348888308</v>
      </c>
      <c r="AA38" s="22">
        <v>1.559214760877256</v>
      </c>
      <c r="AB38" s="22">
        <v>1.6343589499481512</v>
      </c>
      <c r="AC38" s="22">
        <v>1.7146999605397923</v>
      </c>
      <c r="AD38" s="22">
        <v>1.8005910998166887</v>
      </c>
      <c r="AE38" s="23">
        <v>1.8924325799817938</v>
      </c>
    </row>
    <row r="39" spans="2:31" x14ac:dyDescent="0.25">
      <c r="B39" s="19"/>
      <c r="C39" s="34">
        <v>48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>
        <v>1.0453743741161086</v>
      </c>
      <c r="R39" s="22">
        <v>1.0865317777978449</v>
      </c>
      <c r="S39" s="22">
        <v>1.1301144007937394</v>
      </c>
      <c r="T39" s="22">
        <v>1.1763450652795437</v>
      </c>
      <c r="U39" s="22">
        <v>1.2254609527263762</v>
      </c>
      <c r="V39" s="22">
        <v>1.2777164224450746</v>
      </c>
      <c r="W39" s="22">
        <v>1.3333654635370884</v>
      </c>
      <c r="X39" s="22">
        <v>1.3926594582523435</v>
      </c>
      <c r="Y39" s="22">
        <v>1.4558488456198608</v>
      </c>
      <c r="Z39" s="22">
        <v>1.5232139325995715</v>
      </c>
      <c r="AA39" s="22">
        <v>1.5951233346741167</v>
      </c>
      <c r="AB39" s="22">
        <v>1.6719823055401346</v>
      </c>
      <c r="AC39" s="22">
        <v>1.7541564100285436</v>
      </c>
      <c r="AD39" s="22">
        <v>1.8420069552974807</v>
      </c>
      <c r="AE39" s="23">
        <v>1.9359432215163288</v>
      </c>
    </row>
    <row r="40" spans="2:31" x14ac:dyDescent="0.25">
      <c r="B40" s="19"/>
      <c r="C40" s="34">
        <v>49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>
        <v>1.1111683337856275</v>
      </c>
      <c r="S40" s="22">
        <v>1.15572713498283</v>
      </c>
      <c r="T40" s="22">
        <v>1.2029931800584626</v>
      </c>
      <c r="U40" s="22">
        <v>1.2532089517453111</v>
      </c>
      <c r="V40" s="22">
        <v>1.30663449120841</v>
      </c>
      <c r="W40" s="22">
        <v>1.363529452373867</v>
      </c>
      <c r="X40" s="22">
        <v>1.4241508149727893</v>
      </c>
      <c r="Y40" s="22">
        <v>1.4887545861383471</v>
      </c>
      <c r="Z40" s="22">
        <v>1.5576273079322234</v>
      </c>
      <c r="AA40" s="22">
        <v>1.6311458164564165</v>
      </c>
      <c r="AB40" s="22">
        <v>1.709724401170128</v>
      </c>
      <c r="AC40" s="22">
        <v>1.7937367541675002</v>
      </c>
      <c r="AD40" s="22">
        <v>1.8835522027177942</v>
      </c>
      <c r="AE40" s="23">
        <v>1.9795891179907052</v>
      </c>
    </row>
    <row r="41" spans="2:31" x14ac:dyDescent="0.25">
      <c r="B41" s="19"/>
      <c r="C41" s="34">
        <v>50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>
        <v>1.1814243052605962</v>
      </c>
      <c r="T41" s="22">
        <v>1.2297286795687665</v>
      </c>
      <c r="U41" s="22">
        <v>1.281047463519503</v>
      </c>
      <c r="V41" s="22">
        <v>1.3356463957525238</v>
      </c>
      <c r="W41" s="22">
        <v>1.3937908102587986</v>
      </c>
      <c r="X41" s="22">
        <v>1.4557432989588215</v>
      </c>
      <c r="Y41" s="22">
        <v>1.5217654514011083</v>
      </c>
      <c r="Z41" s="22">
        <v>1.5921500608867873</v>
      </c>
      <c r="AA41" s="22">
        <v>1.6672822062241552</v>
      </c>
      <c r="AB41" s="22">
        <v>1.7475852368381315</v>
      </c>
      <c r="AC41" s="22">
        <v>1.833440992956662</v>
      </c>
      <c r="AD41" s="22">
        <v>1.9252268420776297</v>
      </c>
      <c r="AE41" s="23">
        <v>2.0233702694049236</v>
      </c>
    </row>
    <row r="42" spans="2:31" x14ac:dyDescent="0.25">
      <c r="B42" s="19"/>
      <c r="C42" s="34">
        <v>51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>
        <v>1.2565515638104547</v>
      </c>
      <c r="U42" s="22">
        <v>1.3089764880489523</v>
      </c>
      <c r="V42" s="22">
        <v>1.3647521360774151</v>
      </c>
      <c r="W42" s="22">
        <v>1.4241495371918835</v>
      </c>
      <c r="X42" s="22">
        <v>1.4874369102104392</v>
      </c>
      <c r="Y42" s="22">
        <v>1.5548814414081447</v>
      </c>
      <c r="Z42" s="22">
        <v>1.6267821914632621</v>
      </c>
      <c r="AA42" s="22">
        <v>1.7035325039773332</v>
      </c>
      <c r="AB42" s="22">
        <v>1.7855648125441448</v>
      </c>
      <c r="AC42" s="22">
        <v>1.8732691263960288</v>
      </c>
      <c r="AD42" s="22">
        <v>1.967030873376987</v>
      </c>
      <c r="AE42" s="23">
        <v>2.0672866757589836</v>
      </c>
    </row>
    <row r="43" spans="2:31" x14ac:dyDescent="0.25">
      <c r="B43" s="19"/>
      <c r="C43" s="34">
        <v>52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>
        <v>1.3369960253336588</v>
      </c>
      <c r="V43" s="22">
        <v>1.3939517121830847</v>
      </c>
      <c r="W43" s="22">
        <v>1.4546056331731219</v>
      </c>
      <c r="X43" s="22">
        <v>1.5192316487276432</v>
      </c>
      <c r="Y43" s="22">
        <v>1.5881025561594562</v>
      </c>
      <c r="Z43" s="22">
        <v>1.6615236996616483</v>
      </c>
      <c r="AA43" s="22">
        <v>1.7398967097159501</v>
      </c>
      <c r="AB43" s="22">
        <v>1.8236631282881679</v>
      </c>
      <c r="AC43" s="22">
        <v>1.9132211544856015</v>
      </c>
      <c r="AD43" s="22">
        <v>2.0089642966158658</v>
      </c>
      <c r="AE43" s="23">
        <v>2.1113383370528851</v>
      </c>
    </row>
    <row r="44" spans="2:31" x14ac:dyDescent="0.25">
      <c r="B44" s="19"/>
      <c r="C44" s="34">
        <v>53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>
        <v>1.4232451240695323</v>
      </c>
      <c r="W44" s="22">
        <v>1.4851590982025131</v>
      </c>
      <c r="X44" s="22">
        <v>1.5511275145104328</v>
      </c>
      <c r="Y44" s="22">
        <v>1.6214287956550422</v>
      </c>
      <c r="Z44" s="22">
        <v>1.6963745854819456</v>
      </c>
      <c r="AA44" s="22">
        <v>1.7763748234400056</v>
      </c>
      <c r="AB44" s="22">
        <v>1.8618801840702004</v>
      </c>
      <c r="AC44" s="22">
        <v>1.9532970772253788</v>
      </c>
      <c r="AD44" s="22">
        <v>2.0510271117942667</v>
      </c>
      <c r="AE44" s="23">
        <v>2.155525253286628</v>
      </c>
    </row>
    <row r="45" spans="2:31" x14ac:dyDescent="0.25">
      <c r="B45" s="19"/>
      <c r="C45" s="34">
        <v>54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>
        <v>1.5158099322800578</v>
      </c>
      <c r="X45" s="22">
        <v>1.5831245075588081</v>
      </c>
      <c r="Y45" s="22">
        <v>1.6548601598949035</v>
      </c>
      <c r="Z45" s="22">
        <v>1.7313348489241542</v>
      </c>
      <c r="AA45" s="22">
        <v>1.8129668451495002</v>
      </c>
      <c r="AB45" s="22">
        <v>1.9002159798902427</v>
      </c>
      <c r="AC45" s="22">
        <v>1.9934968946153613</v>
      </c>
      <c r="AD45" s="22">
        <v>2.093219318912189</v>
      </c>
      <c r="AE45" s="23">
        <v>2.1998474244602124</v>
      </c>
    </row>
    <row r="46" spans="2:31" x14ac:dyDescent="0.25">
      <c r="B46" s="19"/>
      <c r="C46" s="35">
        <v>55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6">
        <v>1.6152226278727697</v>
      </c>
      <c r="Y46" s="26">
        <v>1.6883966488790403</v>
      </c>
      <c r="Z46" s="26">
        <v>1.7664044899882747</v>
      </c>
      <c r="AA46" s="26">
        <v>1.8496727748444342</v>
      </c>
      <c r="AB46" s="26">
        <v>1.9386705157482957</v>
      </c>
      <c r="AC46" s="26">
        <v>2.0338206066555493</v>
      </c>
      <c r="AD46" s="26">
        <v>2.1355409179696334</v>
      </c>
      <c r="AE46" s="27">
        <v>2.2443048505736392</v>
      </c>
    </row>
    <row r="47" spans="2:31" x14ac:dyDescent="0.25">
      <c r="B47" s="19"/>
      <c r="C47" s="28" t="s">
        <v>34</v>
      </c>
      <c r="D47" s="29"/>
      <c r="E47" s="29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Tipos Aposentadoria</vt:lpstr>
      <vt:lpstr>Simulação Aposentadoria</vt:lpstr>
      <vt:lpstr>Fator previdenciario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 Scolari</cp:lastModifiedBy>
  <dcterms:created xsi:type="dcterms:W3CDTF">2014-06-05T18:17:54Z</dcterms:created>
  <dcterms:modified xsi:type="dcterms:W3CDTF">2017-02-02T04:11:30Z</dcterms:modified>
</cp:coreProperties>
</file>