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" activeTab="2"/>
  </bookViews>
  <sheets>
    <sheet name="Doméstica 1.0" sheetId="3" state="hidden" r:id="rId1"/>
    <sheet name="TABELAS" sheetId="4" r:id="rId2"/>
    <sheet name="Doméstico 1" sheetId="2" r:id="rId3"/>
    <sheet name="Doméstico 2" sheetId="14" r:id="rId4"/>
    <sheet name="Doméstico 3" sheetId="15" r:id="rId5"/>
    <sheet name="Doméstico 4" sheetId="16" r:id="rId6"/>
    <sheet name="Resumo" sheetId="9" r:id="rId7"/>
  </sheets>
  <definedNames>
    <definedName name="_xlnm.Print_Area" localSheetId="2">'Doméstico 1'!$A:$O</definedName>
    <definedName name="_xlnm.Print_Area" localSheetId="3">'Doméstico 2'!$A:$O</definedName>
    <definedName name="_xlnm.Print_Area" localSheetId="4">'Doméstico 3'!$A:$O</definedName>
    <definedName name="_xlnm.Print_Area" localSheetId="5">'Doméstico 4'!$A:$O</definedName>
    <definedName name="_xlnm.Print_Area" localSheetId="6">Resumo!$A:$J</definedName>
  </definedNames>
  <calcPr calcId="144525"/>
</workbook>
</file>

<file path=xl/calcChain.xml><?xml version="1.0" encoding="utf-8"?>
<calcChain xmlns="http://schemas.openxmlformats.org/spreadsheetml/2006/main">
  <c r="G7" i="2" l="1"/>
  <c r="D8" i="4" l="1"/>
  <c r="G19" i="16" l="1"/>
  <c r="I19" i="16" s="1"/>
  <c r="G17" i="16"/>
  <c r="G12" i="16"/>
  <c r="H12" i="16" s="1"/>
  <c r="G11" i="16"/>
  <c r="H11" i="16" s="1"/>
  <c r="G9" i="16"/>
  <c r="H9" i="16" s="1"/>
  <c r="G7" i="16"/>
  <c r="G19" i="15"/>
  <c r="I19" i="15" s="1"/>
  <c r="G17" i="15"/>
  <c r="G12" i="15"/>
  <c r="H12" i="15" s="1"/>
  <c r="G11" i="15"/>
  <c r="H11" i="15" s="1"/>
  <c r="G9" i="15"/>
  <c r="H9" i="15" s="1"/>
  <c r="G7" i="15"/>
  <c r="G19" i="14"/>
  <c r="I19" i="14" s="1"/>
  <c r="G17" i="14"/>
  <c r="G12" i="14"/>
  <c r="H12" i="14" s="1"/>
  <c r="G11" i="14"/>
  <c r="H11" i="14" s="1"/>
  <c r="G9" i="14"/>
  <c r="H9" i="14" s="1"/>
  <c r="G7" i="14"/>
  <c r="H7" i="14" s="1"/>
  <c r="I17" i="14" s="1"/>
  <c r="I12" i="15" l="1"/>
  <c r="M9" i="15" s="1"/>
  <c r="D19" i="16"/>
  <c r="G14" i="16" s="1"/>
  <c r="H7" i="16"/>
  <c r="I17" i="16" s="1"/>
  <c r="H7" i="15"/>
  <c r="I17" i="15" s="1"/>
  <c r="D19" i="15"/>
  <c r="G14" i="15" s="1"/>
  <c r="H10" i="16"/>
  <c r="I18" i="16" s="1"/>
  <c r="I12" i="16"/>
  <c r="M9" i="16" s="1"/>
  <c r="H10" i="15"/>
  <c r="G15" i="15" s="1"/>
  <c r="H10" i="14"/>
  <c r="G15" i="14" s="1"/>
  <c r="D19" i="14"/>
  <c r="I12" i="14"/>
  <c r="C10" i="9"/>
  <c r="C9" i="9"/>
  <c r="C8" i="9"/>
  <c r="G12" i="2"/>
  <c r="D16" i="16" l="1"/>
  <c r="H8" i="16" s="1"/>
  <c r="D16" i="15"/>
  <c r="H8" i="15" s="1"/>
  <c r="G15" i="16"/>
  <c r="H15" i="16" s="1"/>
  <c r="H15" i="15"/>
  <c r="G13" i="16"/>
  <c r="I18" i="15"/>
  <c r="D16" i="14"/>
  <c r="H8" i="14" s="1"/>
  <c r="I18" i="14"/>
  <c r="G14" i="14"/>
  <c r="H15" i="14"/>
  <c r="M9" i="14"/>
  <c r="G19" i="2"/>
  <c r="I19" i="2" s="1"/>
  <c r="C7" i="9"/>
  <c r="M7" i="15" l="1"/>
  <c r="M15" i="15" s="1"/>
  <c r="M8" i="16"/>
  <c r="M12" i="16" s="1"/>
  <c r="G13" i="15"/>
  <c r="I13" i="15" s="1"/>
  <c r="M7" i="16"/>
  <c r="M14" i="16" s="1"/>
  <c r="M8" i="15"/>
  <c r="M13" i="15" s="1"/>
  <c r="G13" i="14"/>
  <c r="L16" i="14" s="1"/>
  <c r="G8" i="16"/>
  <c r="L17" i="16" s="1"/>
  <c r="M17" i="16"/>
  <c r="H22" i="16"/>
  <c r="G10" i="9"/>
  <c r="L16" i="16"/>
  <c r="I13" i="16"/>
  <c r="I14" i="16"/>
  <c r="M13" i="16"/>
  <c r="M15" i="16"/>
  <c r="G8" i="15"/>
  <c r="L17" i="15" s="1"/>
  <c r="M17" i="15"/>
  <c r="H22" i="15"/>
  <c r="G9" i="9"/>
  <c r="M14" i="15"/>
  <c r="M8" i="14"/>
  <c r="M12" i="14" s="1"/>
  <c r="M7" i="14"/>
  <c r="M15" i="14" s="1"/>
  <c r="G8" i="14"/>
  <c r="L17" i="14" s="1"/>
  <c r="M17" i="14"/>
  <c r="H22" i="14"/>
  <c r="G8" i="9"/>
  <c r="I14" i="15" l="1"/>
  <c r="M16" i="15" s="1"/>
  <c r="L16" i="15"/>
  <c r="M12" i="15"/>
  <c r="I14" i="14"/>
  <c r="I13" i="14"/>
  <c r="D22" i="14" s="1"/>
  <c r="M14" i="14"/>
  <c r="M13" i="14"/>
  <c r="D10" i="9"/>
  <c r="M16" i="16"/>
  <c r="D22" i="16"/>
  <c r="D9" i="9"/>
  <c r="D22" i="15"/>
  <c r="D8" i="9"/>
  <c r="B20" i="4"/>
  <c r="C19" i="4"/>
  <c r="G17" i="2"/>
  <c r="H12" i="2"/>
  <c r="G11" i="2"/>
  <c r="H11" i="2" s="1"/>
  <c r="G9" i="2"/>
  <c r="H9" i="2" s="1"/>
  <c r="L22" i="3"/>
  <c r="I22" i="3"/>
  <c r="F22" i="3"/>
  <c r="L21" i="3"/>
  <c r="I21" i="3"/>
  <c r="F21" i="3"/>
  <c r="L20" i="3"/>
  <c r="I20" i="3"/>
  <c r="F20" i="3"/>
  <c r="L19" i="3"/>
  <c r="I19" i="3"/>
  <c r="F19" i="3"/>
  <c r="P20" i="3"/>
  <c r="Q19" i="3"/>
  <c r="K12" i="3"/>
  <c r="K17" i="3" s="1"/>
  <c r="H12" i="3"/>
  <c r="H17" i="3" s="1"/>
  <c r="E12" i="3"/>
  <c r="E17" i="3" s="1"/>
  <c r="K8" i="3"/>
  <c r="K11" i="3" s="1"/>
  <c r="L11" i="3" s="1"/>
  <c r="H8" i="3"/>
  <c r="H11" i="3" s="1"/>
  <c r="I11" i="3" s="1"/>
  <c r="E8" i="3"/>
  <c r="E11" i="3" s="1"/>
  <c r="N7" i="3"/>
  <c r="R8" i="3"/>
  <c r="N6" i="3"/>
  <c r="M16" i="14" l="1"/>
  <c r="G16" i="16"/>
  <c r="L18" i="16" s="1"/>
  <c r="G16" i="15"/>
  <c r="L18" i="15" s="1"/>
  <c r="G16" i="14"/>
  <c r="L18" i="14" s="1"/>
  <c r="F11" i="3"/>
  <c r="N11" i="3" s="1"/>
  <c r="I12" i="2"/>
  <c r="N22" i="3"/>
  <c r="N20" i="3"/>
  <c r="N8" i="3"/>
  <c r="N19" i="3"/>
  <c r="N21" i="3"/>
  <c r="F12" i="3"/>
  <c r="I12" i="3"/>
  <c r="L12" i="3"/>
  <c r="M9" i="2" l="1"/>
  <c r="F16" i="9" s="1"/>
  <c r="I16" i="16"/>
  <c r="I16" i="15"/>
  <c r="I16" i="14"/>
  <c r="D20" i="2"/>
  <c r="G14" i="2" s="1"/>
  <c r="H7" i="2"/>
  <c r="H10" i="2"/>
  <c r="G15" i="2" s="1"/>
  <c r="L17" i="3"/>
  <c r="L24" i="3" s="1"/>
  <c r="X5" i="3"/>
  <c r="N12" i="3"/>
  <c r="F17" i="3"/>
  <c r="T5" i="3"/>
  <c r="T7" i="3" s="1"/>
  <c r="I17" i="3"/>
  <c r="I24" i="3" s="1"/>
  <c r="V5" i="3"/>
  <c r="D17" i="2" l="1"/>
  <c r="M18" i="16"/>
  <c r="M19" i="16" s="1"/>
  <c r="I22" i="16"/>
  <c r="M18" i="15"/>
  <c r="M19" i="15" s="1"/>
  <c r="I22" i="15"/>
  <c r="M18" i="14"/>
  <c r="M19" i="14" s="1"/>
  <c r="I22" i="14"/>
  <c r="I17" i="2"/>
  <c r="I18" i="2"/>
  <c r="H15" i="2"/>
  <c r="H13" i="3"/>
  <c r="V7" i="3"/>
  <c r="V6" i="3"/>
  <c r="E13" i="3"/>
  <c r="T6" i="3"/>
  <c r="F13" i="3" s="1"/>
  <c r="N17" i="3"/>
  <c r="N24" i="3" s="1"/>
  <c r="F24" i="3"/>
  <c r="K13" i="3"/>
  <c r="X6" i="3"/>
  <c r="X7" i="3"/>
  <c r="M7" i="2" l="1"/>
  <c r="M8" i="2"/>
  <c r="E10" i="9"/>
  <c r="H23" i="16"/>
  <c r="F10" i="9" s="1"/>
  <c r="E9" i="9"/>
  <c r="H23" i="15"/>
  <c r="F9" i="9" s="1"/>
  <c r="E8" i="9"/>
  <c r="H23" i="14"/>
  <c r="F8" i="9" s="1"/>
  <c r="H8" i="2"/>
  <c r="G8" i="2" s="1"/>
  <c r="L13" i="3"/>
  <c r="G13" i="2"/>
  <c r="I13" i="3"/>
  <c r="N13" i="3" s="1"/>
  <c r="M14" i="2" l="1"/>
  <c r="F21" i="9" s="1"/>
  <c r="M15" i="2"/>
  <c r="F22" i="9" s="1"/>
  <c r="L16" i="2"/>
  <c r="I14" i="2"/>
  <c r="F15" i="9"/>
  <c r="M13" i="2"/>
  <c r="F20" i="9" s="1"/>
  <c r="M12" i="2"/>
  <c r="F19" i="9" s="1"/>
  <c r="F14" i="9"/>
  <c r="M17" i="2"/>
  <c r="F24" i="9" s="1"/>
  <c r="G7" i="9"/>
  <c r="L17" i="2"/>
  <c r="H22" i="2"/>
  <c r="D7" i="9" s="1"/>
  <c r="I13" i="2" l="1"/>
  <c r="D23" i="2" s="1"/>
  <c r="M16" i="2" l="1"/>
  <c r="F23" i="9" s="1"/>
  <c r="G16" i="2" l="1"/>
  <c r="I16" i="2" l="1"/>
  <c r="M18" i="2" s="1"/>
  <c r="F25" i="9" s="1"/>
  <c r="L18" i="2"/>
  <c r="M19" i="2" l="1"/>
  <c r="F26" i="9"/>
  <c r="I22" i="2"/>
  <c r="H23" i="2" l="1"/>
  <c r="F7" i="9" s="1"/>
  <c r="E7" i="9"/>
</calcChain>
</file>

<file path=xl/comments1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9"/>
            <color indexed="81"/>
            <rFont val="Tahoma"/>
            <family val="2"/>
          </rPr>
          <t>Abono não influencia nos encargos, só preencher dias de férias.</t>
        </r>
      </text>
    </comment>
    <comment ref="D11" authorId="0">
      <text>
        <r>
          <rPr>
            <sz val="9"/>
            <color indexed="81"/>
            <rFont val="Segoe UI"/>
            <family val="2"/>
          </rPr>
          <t>Na competência 13 zerar dias de Salário e preencher avos de 2ª parcela 13º.
Na competência 12 preencher dias de salário e preencher avos de 2ªparcela 13º.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9"/>
            <color indexed="81"/>
            <rFont val="Tahoma"/>
            <family val="2"/>
          </rPr>
          <t>Abono não influencia nos encargos, só preencher dias de férias.</t>
        </r>
      </text>
    </comment>
    <comment ref="D11" authorId="0">
      <text>
        <r>
          <rPr>
            <sz val="9"/>
            <color indexed="81"/>
            <rFont val="Segoe UI"/>
            <family val="2"/>
          </rPr>
          <t>Na competência 13 zerar dias de Salário e preencher avos de 2ª parcela 13º.
Na competência 12 preencher dias de salário e preencher avos de 2ªparcela 13º.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9"/>
            <color indexed="81"/>
            <rFont val="Tahoma"/>
            <family val="2"/>
          </rPr>
          <t>Abono não influencia nos encargos, só preencher dias de férias.</t>
        </r>
      </text>
    </comment>
    <comment ref="D11" authorId="0">
      <text>
        <r>
          <rPr>
            <sz val="9"/>
            <color indexed="81"/>
            <rFont val="Segoe UI"/>
            <family val="2"/>
          </rPr>
          <t>Na competência 13 zerar dias de Salário e preencher avos de 2ª parcela 13º.
Na competência 12 preencher dias de salário e preencher avos de 2ªparcela 13º.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>
      <text>
        <r>
          <rPr>
            <sz val="9"/>
            <color indexed="81"/>
            <rFont val="Tahoma"/>
            <family val="2"/>
          </rPr>
          <t>Abono não influencia nos encargos, só preencher dias de férias.</t>
        </r>
      </text>
    </comment>
    <comment ref="D11" authorId="0">
      <text>
        <r>
          <rPr>
            <sz val="9"/>
            <color indexed="81"/>
            <rFont val="Segoe UI"/>
            <family val="2"/>
          </rPr>
          <t>Na competência 13 zerar dias de Salário e preencher avos de 2ª parcela 13º.
Na competência 12 preencher dias de salário e preencher avos de 2ªparcela 13º.</t>
        </r>
      </text>
    </comment>
  </commentList>
</comments>
</file>

<file path=xl/sharedStrings.xml><?xml version="1.0" encoding="utf-8"?>
<sst xmlns="http://schemas.openxmlformats.org/spreadsheetml/2006/main" count="314" uniqueCount="100">
  <si>
    <t>GUIA DAE - DOMESTICA</t>
  </si>
  <si>
    <t> 8% do salário referente à contribuição ao INSS</t>
  </si>
  <si>
    <t xml:space="preserve"> 8% de FGTS</t>
  </si>
  <si>
    <t>3,2% de indenização compensatória</t>
  </si>
  <si>
    <t>PATRONAL</t>
  </si>
  <si>
    <t>IRRF descontado Segurado</t>
  </si>
  <si>
    <t>SEGURADO</t>
  </si>
  <si>
    <t>TOTAL</t>
  </si>
  <si>
    <t>Qtde. Dependentes IR</t>
  </si>
  <si>
    <t>DADOS</t>
  </si>
  <si>
    <t>TABELA INSS</t>
  </si>
  <si>
    <t>%</t>
  </si>
  <si>
    <t>Até:</t>
  </si>
  <si>
    <t>TETO</t>
  </si>
  <si>
    <t>TABELA SALARIO FAMILIA</t>
  </si>
  <si>
    <t>R$</t>
  </si>
  <si>
    <t>TABELA IRRF</t>
  </si>
  <si>
    <t>Deduções</t>
  </si>
  <si>
    <t>ATÉ:</t>
  </si>
  <si>
    <t>Isento</t>
  </si>
  <si>
    <t>ACIMA DE:</t>
  </si>
  <si>
    <t>Dependente</t>
  </si>
  <si>
    <t>DEDUÇÕES</t>
  </si>
  <si>
    <t>Salário Família</t>
  </si>
  <si>
    <t>TABELAS AUXILIARES</t>
  </si>
  <si>
    <t>Qtde. Dependentes Salário Família</t>
  </si>
  <si>
    <t>Base IRRF</t>
  </si>
  <si>
    <t>E-SOCIAL</t>
  </si>
  <si>
    <t>INSS descontado Segurado - Deduções</t>
  </si>
  <si>
    <t>by Karina Scolari</t>
  </si>
  <si>
    <t>Cód</t>
  </si>
  <si>
    <t>Planilha de cálculo automático - preencher apenas campos vermelhos</t>
  </si>
  <si>
    <t>DOMESTICA 1</t>
  </si>
  <si>
    <t xml:space="preserve"> 0,8% do seguro contra acidentes do trabalho- GILRAT</t>
  </si>
  <si>
    <t>DOMESTICA 2</t>
  </si>
  <si>
    <t>INSS descontado Segurado</t>
  </si>
  <si>
    <t>DOMEST2</t>
  </si>
  <si>
    <t>DOMEST1</t>
  </si>
  <si>
    <t>DOMEST3</t>
  </si>
  <si>
    <t>DOMESTICA 3</t>
  </si>
  <si>
    <t>Salário</t>
  </si>
  <si>
    <t>Férias</t>
  </si>
  <si>
    <t>Salário:</t>
  </si>
  <si>
    <t>Qtde. Dependentes:</t>
  </si>
  <si>
    <t>Dias de Férias no mês:</t>
  </si>
  <si>
    <t>13º Salário 2ª parcela</t>
  </si>
  <si>
    <t>Verba</t>
  </si>
  <si>
    <t>Ref</t>
  </si>
  <si>
    <t>1/3 Férias</t>
  </si>
  <si>
    <t>Adto. 1ª parcela 13º</t>
  </si>
  <si>
    <t>Outras verbas</t>
  </si>
  <si>
    <t>Proventos</t>
  </si>
  <si>
    <t>Descontos</t>
  </si>
  <si>
    <t>LÍQUIDO</t>
  </si>
  <si>
    <t>INSS</t>
  </si>
  <si>
    <t>IRRF</t>
  </si>
  <si>
    <t>Avos 13º Salário 2ª parcela</t>
  </si>
  <si>
    <t>Base INSS</t>
  </si>
  <si>
    <t>% de Adiantamento Salario</t>
  </si>
  <si>
    <t>Base INSS 13º</t>
  </si>
  <si>
    <t>Adiantamento Salário</t>
  </si>
  <si>
    <t>Dias de Salário no mês</t>
  </si>
  <si>
    <t>Desconto Férias Pagas</t>
  </si>
  <si>
    <t>Devolução INSS Férias</t>
  </si>
  <si>
    <t xml:space="preserve">Base de Cálculo </t>
  </si>
  <si>
    <t>FGTS</t>
  </si>
  <si>
    <t>Base Contribuição Previdenciária</t>
  </si>
  <si>
    <t>Base FGTS</t>
  </si>
  <si>
    <t>Valores a recolher no DAE</t>
  </si>
  <si>
    <t>FGTS Compensatório</t>
  </si>
  <si>
    <t>Seguro contra acidentes do trabalho- GILRAT</t>
  </si>
  <si>
    <t>Contribuição Previdenciária do Empregador</t>
  </si>
  <si>
    <t>Contribuição Previdenciária do Empregado(INSS)</t>
  </si>
  <si>
    <t>(-) Dedução Previdenciária - Salário Família</t>
  </si>
  <si>
    <t>Imposto de Renda Retido na Fonte (IRRF)</t>
  </si>
  <si>
    <t>planilha automática, preencher apenas campoas amarelos</t>
  </si>
  <si>
    <t>RESUMO TOTAL - TODOS DOMÉSTICOS</t>
  </si>
  <si>
    <t>GUIA DAE - DOMÉSTICO</t>
  </si>
  <si>
    <t>INSS 13º</t>
  </si>
  <si>
    <t>planilha versão 2.1</t>
  </si>
  <si>
    <t>Nome</t>
  </si>
  <si>
    <t>Vencimentos</t>
  </si>
  <si>
    <t>Líquido Trabalhador</t>
  </si>
  <si>
    <t>Benefícios INSS  </t>
  </si>
  <si>
    <t>% Desconto Vale Transporte</t>
  </si>
  <si>
    <t>Desconto Vale Transporte</t>
  </si>
  <si>
    <t>TOTAL GUIA DAE</t>
  </si>
  <si>
    <t>www.rhlive.com.br</t>
  </si>
  <si>
    <t>HOLERITE:</t>
  </si>
  <si>
    <t>DADOS:</t>
  </si>
  <si>
    <t>Avos Adto. 1ª parcela 13º Sal:</t>
  </si>
  <si>
    <t>RESUMO</t>
  </si>
  <si>
    <t>Base FGTS Mensal</t>
  </si>
  <si>
    <t>Base FGTS 13º Salário</t>
  </si>
  <si>
    <t>Base FGTS 13º</t>
  </si>
  <si>
    <t>Benefício INSS com FGTS:</t>
  </si>
  <si>
    <t>EMPREGADO DOMÉSTICO 1</t>
  </si>
  <si>
    <t>EMPREGADO DOMÉSTICO 2</t>
  </si>
  <si>
    <t>EMPREGADO DOMÉSTICO 3</t>
  </si>
  <si>
    <t>EMPREGADO DOMÉSTICO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</si>
</sst>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4"/>
      <name val="Monotype Corsiva"/>
      <family val="4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7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9"/>
      <color theme="0" tint="-0.34998626667073579"/>
      <name val="Monotype Corsiva"/>
      <family val="4"/>
    </font>
    <font>
      <b/>
      <sz val="9"/>
      <color theme="6" tint="-0.499984740745262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8"/>
      <color rgb="FF4F8359"/>
      <name val="Arial"/>
      <family val="2"/>
    </font>
    <font>
      <b/>
      <sz val="12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9"/>
      <color rgb="FF002060"/>
      <name val="Calibri"/>
      <family val="2"/>
      <scheme val="minor"/>
    </font>
    <font>
      <i/>
      <u/>
      <sz val="8.5"/>
      <color theme="0" tint="-0.34998626667073579"/>
      <name val="Monotype Corsiva"/>
      <family val="4"/>
    </font>
    <font>
      <sz val="8"/>
      <color theme="9" tint="-0.249977111117893"/>
      <name val="Calibri"/>
      <family val="2"/>
      <scheme val="minor"/>
    </font>
    <font>
      <sz val="9"/>
      <color indexed="81"/>
      <name val="Segoe UI"/>
      <family val="2"/>
    </font>
    <font>
      <u/>
      <sz val="9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7E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C3E3D7"/>
        <bgColor indexed="64"/>
      </patternFill>
    </fill>
    <fill>
      <patternFill patternType="solid">
        <fgColor rgb="FFCCE2D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5" fillId="2" borderId="1" xfId="0" applyFont="1" applyFill="1" applyBorder="1"/>
    <xf numFmtId="0" fontId="3" fillId="0" borderId="1" xfId="0" applyFont="1" applyBorder="1"/>
    <xf numFmtId="43" fontId="0" fillId="2" borderId="0" xfId="1" applyFont="1" applyFill="1"/>
    <xf numFmtId="10" fontId="5" fillId="2" borderId="1" xfId="0" applyNumberFormat="1" applyFont="1" applyFill="1" applyBorder="1" applyAlignment="1">
      <alignment horizontal="center"/>
    </xf>
    <xf numFmtId="4" fontId="9" fillId="2" borderId="1" xfId="3" applyNumberFormat="1" applyFont="1" applyFill="1" applyBorder="1"/>
    <xf numFmtId="164" fontId="8" fillId="2" borderId="1" xfId="2" applyFont="1" applyFill="1" applyBorder="1" applyAlignment="1">
      <alignment horizontal="center"/>
    </xf>
    <xf numFmtId="165" fontId="8" fillId="2" borderId="1" xfId="2" applyNumberFormat="1" applyFont="1" applyFill="1" applyBorder="1" applyAlignment="1">
      <alignment horizontal="center"/>
    </xf>
    <xf numFmtId="10" fontId="8" fillId="2" borderId="1" xfId="2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right"/>
    </xf>
    <xf numFmtId="10" fontId="8" fillId="2" borderId="1" xfId="2" applyNumberFormat="1" applyFont="1" applyFill="1" applyBorder="1"/>
    <xf numFmtId="9" fontId="8" fillId="2" borderId="1" xfId="2" applyNumberFormat="1" applyFont="1" applyFill="1" applyBorder="1"/>
    <xf numFmtId="4" fontId="9" fillId="2" borderId="1" xfId="3" applyNumberFormat="1" applyFont="1" applyFill="1" applyBorder="1" applyAlignment="1">
      <alignment horizontal="right"/>
    </xf>
    <xf numFmtId="164" fontId="8" fillId="2" borderId="1" xfId="2" applyFont="1" applyFill="1" applyBorder="1"/>
    <xf numFmtId="2" fontId="8" fillId="2" borderId="1" xfId="1" applyNumberFormat="1" applyFont="1" applyFill="1" applyBorder="1"/>
    <xf numFmtId="0" fontId="10" fillId="2" borderId="1" xfId="3" applyFont="1" applyFill="1" applyBorder="1" applyAlignment="1">
      <alignment horizontal="right"/>
    </xf>
    <xf numFmtId="164" fontId="10" fillId="2" borderId="1" xfId="3" applyNumberFormat="1" applyFont="1" applyFill="1" applyBorder="1"/>
    <xf numFmtId="0" fontId="5" fillId="4" borderId="1" xfId="0" applyFont="1" applyFill="1" applyBorder="1"/>
    <xf numFmtId="0" fontId="0" fillId="5" borderId="0" xfId="0" applyFill="1"/>
    <xf numFmtId="43" fontId="0" fillId="5" borderId="0" xfId="1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10" fillId="5" borderId="0" xfId="3" applyFont="1" applyFill="1" applyBorder="1"/>
    <xf numFmtId="0" fontId="8" fillId="5" borderId="0" xfId="3" applyFont="1" applyFill="1" applyBorder="1"/>
    <xf numFmtId="164" fontId="8" fillId="5" borderId="0" xfId="2" applyFont="1" applyFill="1" applyBorder="1"/>
    <xf numFmtId="0" fontId="0" fillId="5" borderId="0" xfId="0" applyFont="1" applyFill="1"/>
    <xf numFmtId="43" fontId="2" fillId="3" borderId="1" xfId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1" fillId="5" borderId="0" xfId="0" applyFont="1" applyFill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12" fillId="5" borderId="0" xfId="0" applyFont="1" applyFill="1"/>
    <xf numFmtId="43" fontId="0" fillId="5" borderId="0" xfId="0" applyNumberFormat="1" applyFill="1"/>
    <xf numFmtId="10" fontId="5" fillId="4" borderId="1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0" xfId="0" applyFont="1" applyFill="1" applyBorder="1"/>
    <xf numFmtId="10" fontId="5" fillId="5" borderId="0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0" fontId="4" fillId="5" borderId="0" xfId="0" applyFont="1" applyFill="1"/>
    <xf numFmtId="0" fontId="12" fillId="5" borderId="0" xfId="0" applyFont="1" applyFill="1" applyBorder="1"/>
    <xf numFmtId="0" fontId="11" fillId="5" borderId="0" xfId="0" applyFont="1" applyFill="1" applyBorder="1"/>
    <xf numFmtId="0" fontId="0" fillId="5" borderId="0" xfId="0" applyFill="1" applyBorder="1"/>
    <xf numFmtId="0" fontId="15" fillId="5" borderId="0" xfId="0" applyFont="1" applyFill="1" applyBorder="1" applyAlignment="1">
      <alignment vertical="top"/>
    </xf>
    <xf numFmtId="0" fontId="0" fillId="5" borderId="0" xfId="0" applyFont="1" applyFill="1" applyBorder="1"/>
    <xf numFmtId="0" fontId="3" fillId="5" borderId="0" xfId="0" applyFont="1" applyFill="1" applyBorder="1"/>
    <xf numFmtId="0" fontId="5" fillId="5" borderId="0" xfId="0" applyFont="1" applyFill="1" applyBorder="1" applyAlignment="1"/>
    <xf numFmtId="0" fontId="5" fillId="6" borderId="1" xfId="0" applyFont="1" applyFill="1" applyBorder="1" applyAlignment="1"/>
    <xf numFmtId="0" fontId="2" fillId="5" borderId="0" xfId="0" applyFont="1" applyFill="1" applyBorder="1" applyAlignment="1">
      <alignment vertical="center"/>
    </xf>
    <xf numFmtId="10" fontId="5" fillId="2" borderId="1" xfId="0" applyNumberFormat="1" applyFont="1" applyFill="1" applyBorder="1"/>
    <xf numFmtId="43" fontId="5" fillId="2" borderId="1" xfId="1" applyFont="1" applyFill="1" applyBorder="1"/>
    <xf numFmtId="0" fontId="16" fillId="5" borderId="0" xfId="0" applyFont="1" applyFill="1" applyAlignment="1">
      <alignment vertical="top"/>
    </xf>
    <xf numFmtId="0" fontId="5" fillId="4" borderId="1" xfId="0" applyNumberFormat="1" applyFont="1" applyFill="1" applyBorder="1" applyAlignment="1">
      <alignment horizontal="center"/>
    </xf>
    <xf numFmtId="43" fontId="5" fillId="4" borderId="1" xfId="1" applyFont="1" applyFill="1" applyBorder="1"/>
    <xf numFmtId="43" fontId="5" fillId="5" borderId="0" xfId="0" applyNumberFormat="1" applyFont="1" applyFill="1"/>
    <xf numFmtId="43" fontId="5" fillId="5" borderId="0" xfId="1" applyFont="1" applyFill="1"/>
    <xf numFmtId="43" fontId="5" fillId="5" borderId="0" xfId="1" applyFont="1" applyFill="1" applyBorder="1"/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horizontal="center"/>
    </xf>
    <xf numFmtId="43" fontId="14" fillId="5" borderId="0" xfId="1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43" fontId="2" fillId="5" borderId="0" xfId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43" fontId="2" fillId="5" borderId="0" xfId="1" applyFont="1" applyFill="1"/>
    <xf numFmtId="43" fontId="2" fillId="5" borderId="0" xfId="1" applyFont="1" applyFill="1" applyBorder="1" applyAlignment="1">
      <alignment horizontal="center"/>
    </xf>
    <xf numFmtId="0" fontId="17" fillId="5" borderId="0" xfId="0" applyFont="1" applyFill="1"/>
    <xf numFmtId="0" fontId="17" fillId="5" borderId="0" xfId="0" applyFont="1" applyFill="1" applyAlignment="1">
      <alignment horizontal="center"/>
    </xf>
    <xf numFmtId="43" fontId="17" fillId="4" borderId="1" xfId="0" applyNumberFormat="1" applyFont="1" applyFill="1" applyBorder="1" applyAlignment="1">
      <alignment horizontal="center"/>
    </xf>
    <xf numFmtId="10" fontId="17" fillId="5" borderId="0" xfId="0" applyNumberFormat="1" applyFont="1" applyFill="1" applyBorder="1" applyAlignment="1">
      <alignment horizontal="center"/>
    </xf>
    <xf numFmtId="43" fontId="17" fillId="5" borderId="0" xfId="1" applyFont="1" applyFill="1" applyBorder="1"/>
    <xf numFmtId="43" fontId="17" fillId="5" borderId="0" xfId="1" applyFont="1" applyFill="1"/>
    <xf numFmtId="0" fontId="2" fillId="5" borderId="0" xfId="0" applyFont="1" applyFill="1"/>
    <xf numFmtId="43" fontId="17" fillId="3" borderId="1" xfId="1" applyFont="1" applyFill="1" applyBorder="1"/>
    <xf numFmtId="164" fontId="7" fillId="2" borderId="1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right"/>
    </xf>
    <xf numFmtId="43" fontId="0" fillId="5" borderId="0" xfId="1" applyFont="1" applyFill="1" applyBorder="1" applyAlignment="1">
      <alignment horizontal="center"/>
    </xf>
    <xf numFmtId="43" fontId="14" fillId="6" borderId="1" xfId="1" applyFont="1" applyFill="1" applyBorder="1" applyAlignment="1">
      <alignment horizontal="center"/>
    </xf>
    <xf numFmtId="43" fontId="5" fillId="2" borderId="8" xfId="1" applyFont="1" applyFill="1" applyBorder="1"/>
    <xf numFmtId="0" fontId="5" fillId="2" borderId="8" xfId="0" applyFont="1" applyFill="1" applyBorder="1"/>
    <xf numFmtId="0" fontId="17" fillId="4" borderId="5" xfId="0" applyFont="1" applyFill="1" applyBorder="1"/>
    <xf numFmtId="43" fontId="17" fillId="4" borderId="4" xfId="1" applyFont="1" applyFill="1" applyBorder="1"/>
    <xf numFmtId="0" fontId="18" fillId="3" borderId="5" xfId="0" applyFont="1" applyFill="1" applyBorder="1"/>
    <xf numFmtId="0" fontId="18" fillId="3" borderId="6" xfId="0" applyFont="1" applyFill="1" applyBorder="1"/>
    <xf numFmtId="0" fontId="5" fillId="2" borderId="4" xfId="0" applyFont="1" applyFill="1" applyBorder="1"/>
    <xf numFmtId="43" fontId="5" fillId="2" borderId="4" xfId="1" applyFont="1" applyFill="1" applyBorder="1"/>
    <xf numFmtId="10" fontId="5" fillId="2" borderId="4" xfId="0" applyNumberFormat="1" applyFont="1" applyFill="1" applyBorder="1" applyAlignment="1">
      <alignment horizontal="center"/>
    </xf>
    <xf numFmtId="9" fontId="5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7" borderId="10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5" fillId="7" borderId="13" xfId="0" applyFont="1" applyFill="1" applyBorder="1"/>
    <xf numFmtId="0" fontId="5" fillId="7" borderId="0" xfId="0" applyFont="1" applyFill="1" applyBorder="1"/>
    <xf numFmtId="0" fontId="17" fillId="7" borderId="0" xfId="0" applyFont="1" applyFill="1" applyBorder="1"/>
    <xf numFmtId="0" fontId="5" fillId="7" borderId="14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43" fontId="5" fillId="7" borderId="0" xfId="0" applyNumberFormat="1" applyFont="1" applyFill="1" applyBorder="1"/>
    <xf numFmtId="0" fontId="5" fillId="7" borderId="17" xfId="0" applyFont="1" applyFill="1" applyBorder="1"/>
    <xf numFmtId="0" fontId="5" fillId="7" borderId="0" xfId="0" applyFont="1" applyFill="1" applyBorder="1" applyAlignment="1">
      <alignment horizontal="center"/>
    </xf>
    <xf numFmtId="0" fontId="5" fillId="9" borderId="0" xfId="0" applyFont="1" applyFill="1"/>
    <xf numFmtId="0" fontId="19" fillId="9" borderId="0" xfId="0" applyFont="1" applyFill="1"/>
    <xf numFmtId="0" fontId="4" fillId="9" borderId="0" xfId="0" applyFont="1" applyFill="1"/>
    <xf numFmtId="0" fontId="0" fillId="9" borderId="0" xfId="0" applyFill="1"/>
    <xf numFmtId="43" fontId="5" fillId="9" borderId="0" xfId="0" applyNumberFormat="1" applyFont="1" applyFill="1"/>
    <xf numFmtId="0" fontId="5" fillId="9" borderId="0" xfId="0" applyFont="1" applyFill="1" applyAlignment="1">
      <alignment horizontal="center"/>
    </xf>
    <xf numFmtId="43" fontId="5" fillId="9" borderId="0" xfId="1" applyFont="1" applyFill="1"/>
    <xf numFmtId="0" fontId="17" fillId="9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43" fontId="5" fillId="2" borderId="9" xfId="0" applyNumberFormat="1" applyFont="1" applyFill="1" applyBorder="1"/>
    <xf numFmtId="166" fontId="5" fillId="2" borderId="8" xfId="1" applyNumberFormat="1" applyFont="1" applyFill="1" applyBorder="1"/>
    <xf numFmtId="9" fontId="5" fillId="2" borderId="8" xfId="4" applyNumberFormat="1" applyFont="1" applyFill="1" applyBorder="1"/>
    <xf numFmtId="10" fontId="5" fillId="2" borderId="8" xfId="4" applyNumberFormat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3" fontId="5" fillId="2" borderId="7" xfId="0" applyNumberFormat="1" applyFont="1" applyFill="1" applyBorder="1"/>
    <xf numFmtId="9" fontId="5" fillId="2" borderId="9" xfId="0" applyNumberFormat="1" applyFont="1" applyFill="1" applyBorder="1" applyAlignment="1">
      <alignment horizontal="center"/>
    </xf>
    <xf numFmtId="0" fontId="20" fillId="7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top"/>
    </xf>
    <xf numFmtId="0" fontId="11" fillId="7" borderId="0" xfId="0" applyFont="1" applyFill="1" applyBorder="1"/>
    <xf numFmtId="0" fontId="0" fillId="10" borderId="0" xfId="0" applyFill="1"/>
    <xf numFmtId="0" fontId="2" fillId="10" borderId="0" xfId="0" applyFont="1" applyFill="1" applyAlignment="1">
      <alignment horizontal="center"/>
    </xf>
    <xf numFmtId="164" fontId="8" fillId="10" borderId="0" xfId="2" applyFont="1" applyFill="1" applyBorder="1"/>
    <xf numFmtId="43" fontId="0" fillId="10" borderId="0" xfId="0" applyNumberFormat="1" applyFill="1"/>
    <xf numFmtId="0" fontId="10" fillId="10" borderId="0" xfId="3" applyFont="1" applyFill="1" applyBorder="1"/>
    <xf numFmtId="0" fontId="8" fillId="10" borderId="0" xfId="3" applyFont="1" applyFill="1" applyBorder="1"/>
    <xf numFmtId="0" fontId="2" fillId="10" borderId="0" xfId="0" applyFont="1" applyFill="1"/>
    <xf numFmtId="164" fontId="7" fillId="4" borderId="1" xfId="2" applyFont="1" applyFill="1" applyBorder="1" applyAlignment="1">
      <alignment horizontal="center"/>
    </xf>
    <xf numFmtId="0" fontId="21" fillId="11" borderId="6" xfId="0" applyFont="1" applyFill="1" applyBorder="1"/>
    <xf numFmtId="0" fontId="22" fillId="11" borderId="7" xfId="0" applyFont="1" applyFill="1" applyBorder="1"/>
    <xf numFmtId="43" fontId="23" fillId="8" borderId="7" xfId="1" applyFont="1" applyFill="1" applyBorder="1" applyAlignment="1">
      <alignment horizontal="center"/>
    </xf>
    <xf numFmtId="0" fontId="23" fillId="8" borderId="7" xfId="1" applyNumberFormat="1" applyFont="1" applyFill="1" applyBorder="1" applyAlignment="1">
      <alignment horizontal="center"/>
    </xf>
    <xf numFmtId="9" fontId="23" fillId="8" borderId="7" xfId="4" applyFont="1" applyFill="1" applyBorder="1" applyAlignment="1">
      <alignment horizontal="center"/>
    </xf>
    <xf numFmtId="0" fontId="23" fillId="8" borderId="8" xfId="0" applyFont="1" applyFill="1" applyBorder="1"/>
    <xf numFmtId="43" fontId="23" fillId="8" borderId="8" xfId="1" applyFont="1" applyFill="1" applyBorder="1"/>
    <xf numFmtId="43" fontId="17" fillId="4" borderId="7" xfId="1" applyFont="1" applyFill="1" applyBorder="1"/>
    <xf numFmtId="0" fontId="17" fillId="4" borderId="6" xfId="0" applyFont="1" applyFill="1" applyBorder="1"/>
    <xf numFmtId="0" fontId="5" fillId="9" borderId="0" xfId="0" applyFont="1" applyFill="1" applyAlignment="1">
      <alignment horizontal="right"/>
    </xf>
    <xf numFmtId="43" fontId="5" fillId="2" borderId="17" xfId="0" applyNumberFormat="1" applyFont="1" applyFill="1" applyBorder="1"/>
    <xf numFmtId="0" fontId="25" fillId="12" borderId="5" xfId="0" applyFont="1" applyFill="1" applyBorder="1" applyAlignment="1">
      <alignment horizontal="left"/>
    </xf>
    <xf numFmtId="43" fontId="5" fillId="2" borderId="16" xfId="0" applyNumberFormat="1" applyFont="1" applyFill="1" applyBorder="1"/>
    <xf numFmtId="43" fontId="5" fillId="2" borderId="0" xfId="0" applyNumberFormat="1" applyFont="1" applyFill="1" applyBorder="1"/>
    <xf numFmtId="0" fontId="26" fillId="7" borderId="11" xfId="0" applyFont="1" applyFill="1" applyBorder="1"/>
    <xf numFmtId="0" fontId="27" fillId="7" borderId="0" xfId="0" applyFont="1" applyFill="1" applyBorder="1"/>
    <xf numFmtId="43" fontId="0" fillId="2" borderId="0" xfId="0" applyNumberFormat="1" applyFill="1" applyBorder="1"/>
    <xf numFmtId="0" fontId="0" fillId="2" borderId="14" xfId="0" applyFill="1" applyBorder="1"/>
    <xf numFmtId="43" fontId="0" fillId="2" borderId="16" xfId="0" applyNumberFormat="1" applyFill="1" applyBorder="1"/>
    <xf numFmtId="0" fontId="0" fillId="2" borderId="17" xfId="0" applyFill="1" applyBorder="1"/>
    <xf numFmtId="43" fontId="5" fillId="4" borderId="0" xfId="0" applyNumberFormat="1" applyFont="1" applyFill="1" applyBorder="1"/>
    <xf numFmtId="43" fontId="0" fillId="4" borderId="0" xfId="0" applyNumberFormat="1" applyFill="1" applyBorder="1"/>
    <xf numFmtId="0" fontId="0" fillId="4" borderId="14" xfId="0" applyFill="1" applyBorder="1"/>
    <xf numFmtId="0" fontId="5" fillId="4" borderId="5" xfId="0" applyFont="1" applyFill="1" applyBorder="1"/>
    <xf numFmtId="0" fontId="5" fillId="4" borderId="6" xfId="0" applyFont="1" applyFill="1" applyBorder="1"/>
    <xf numFmtId="43" fontId="5" fillId="4" borderId="7" xfId="0" applyNumberFormat="1" applyFont="1" applyFill="1" applyBorder="1"/>
    <xf numFmtId="10" fontId="5" fillId="4" borderId="4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0" fontId="5" fillId="4" borderId="8" xfId="0" applyFont="1" applyFill="1" applyBorder="1"/>
    <xf numFmtId="166" fontId="5" fillId="4" borderId="8" xfId="1" applyNumberFormat="1" applyFont="1" applyFill="1" applyBorder="1"/>
    <xf numFmtId="43" fontId="5" fillId="4" borderId="8" xfId="1" applyFont="1" applyFill="1" applyBorder="1"/>
    <xf numFmtId="9" fontId="5" fillId="4" borderId="8" xfId="4" applyNumberFormat="1" applyFont="1" applyFill="1" applyBorder="1"/>
    <xf numFmtId="0" fontId="5" fillId="4" borderId="5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right"/>
    </xf>
    <xf numFmtId="0" fontId="5" fillId="4" borderId="18" xfId="0" applyFont="1" applyFill="1" applyBorder="1"/>
    <xf numFmtId="0" fontId="5" fillId="4" borderId="9" xfId="0" applyFont="1" applyFill="1" applyBorder="1"/>
    <xf numFmtId="9" fontId="5" fillId="4" borderId="9" xfId="0" applyNumberFormat="1" applyFont="1" applyFill="1" applyBorder="1" applyAlignment="1">
      <alignment horizontal="center"/>
    </xf>
    <xf numFmtId="43" fontId="5" fillId="4" borderId="9" xfId="1" applyFont="1" applyFill="1" applyBorder="1"/>
    <xf numFmtId="0" fontId="5" fillId="4" borderId="4" xfId="0" applyFont="1" applyFill="1" applyBorder="1"/>
    <xf numFmtId="9" fontId="5" fillId="4" borderId="4" xfId="0" applyNumberFormat="1" applyFont="1" applyFill="1" applyBorder="1" applyAlignment="1">
      <alignment horizontal="center"/>
    </xf>
    <xf numFmtId="43" fontId="5" fillId="4" borderId="4" xfId="1" applyFont="1" applyFill="1" applyBorder="1"/>
    <xf numFmtId="10" fontId="5" fillId="4" borderId="18" xfId="0" applyNumberFormat="1" applyFont="1" applyFill="1" applyBorder="1" applyAlignment="1">
      <alignment horizontal="center"/>
    </xf>
    <xf numFmtId="43" fontId="5" fillId="4" borderId="18" xfId="1" applyFont="1" applyFill="1" applyBorder="1"/>
    <xf numFmtId="43" fontId="17" fillId="3" borderId="7" xfId="1" applyFont="1" applyFill="1" applyBorder="1" applyAlignment="1">
      <alignment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5" fillId="9" borderId="0" xfId="0" applyFont="1" applyFill="1" applyAlignment="1">
      <alignment horizontal="right"/>
    </xf>
    <xf numFmtId="0" fontId="23" fillId="7" borderId="13" xfId="0" applyFont="1" applyFill="1" applyBorder="1"/>
    <xf numFmtId="0" fontId="28" fillId="7" borderId="0" xfId="0" applyFont="1" applyFill="1" applyBorder="1" applyAlignment="1">
      <alignment horizontal="left"/>
    </xf>
    <xf numFmtId="0" fontId="23" fillId="7" borderId="0" xfId="0" applyFont="1" applyFill="1" applyBorder="1"/>
    <xf numFmtId="0" fontId="28" fillId="7" borderId="0" xfId="0" applyFont="1" applyFill="1" applyBorder="1"/>
    <xf numFmtId="0" fontId="23" fillId="7" borderId="14" xfId="0" applyFont="1" applyFill="1" applyBorder="1"/>
    <xf numFmtId="0" fontId="23" fillId="9" borderId="0" xfId="0" applyFont="1" applyFill="1"/>
    <xf numFmtId="0" fontId="5" fillId="7" borderId="10" xfId="0" applyFont="1" applyFill="1" applyBorder="1" applyAlignment="1">
      <alignment vertical="center"/>
    </xf>
    <xf numFmtId="0" fontId="24" fillId="7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9" borderId="0" xfId="0" applyFont="1" applyFill="1" applyAlignment="1">
      <alignment vertical="center"/>
    </xf>
    <xf numFmtId="0" fontId="29" fillId="7" borderId="0" xfId="0" applyFont="1" applyFill="1" applyBorder="1" applyAlignment="1">
      <alignment horizontal="left" vertical="top"/>
    </xf>
    <xf numFmtId="0" fontId="25" fillId="12" borderId="4" xfId="0" applyFont="1" applyFill="1" applyBorder="1" applyAlignment="1">
      <alignment horizontal="left"/>
    </xf>
    <xf numFmtId="43" fontId="5" fillId="4" borderId="11" xfId="0" applyNumberFormat="1" applyFont="1" applyFill="1" applyBorder="1"/>
    <xf numFmtId="43" fontId="0" fillId="4" borderId="11" xfId="0" applyNumberFormat="1" applyFill="1" applyBorder="1"/>
    <xf numFmtId="0" fontId="0" fillId="4" borderId="12" xfId="0" applyFill="1" applyBorder="1"/>
    <xf numFmtId="0" fontId="4" fillId="7" borderId="13" xfId="0" applyFont="1" applyFill="1" applyBorder="1" applyAlignment="1">
      <alignment vertical="center"/>
    </xf>
    <xf numFmtId="0" fontId="25" fillId="12" borderId="10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right" vertical="center"/>
    </xf>
    <xf numFmtId="0" fontId="25" fillId="12" borderId="12" xfId="0" applyFont="1" applyFill="1" applyBorder="1" applyAlignment="1">
      <alignment horizontal="right" vertical="center"/>
    </xf>
    <xf numFmtId="0" fontId="4" fillId="7" borderId="14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5" fillId="7" borderId="13" xfId="0" applyFont="1" applyFill="1" applyBorder="1" applyAlignment="1">
      <alignment vertical="center"/>
    </xf>
    <xf numFmtId="0" fontId="25" fillId="12" borderId="5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vertical="center"/>
    </xf>
    <xf numFmtId="0" fontId="22" fillId="11" borderId="7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25" fillId="12" borderId="4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left"/>
    </xf>
    <xf numFmtId="0" fontId="32" fillId="2" borderId="13" xfId="0" applyFont="1" applyFill="1" applyBorder="1" applyAlignment="1">
      <alignment horizontal="left"/>
    </xf>
    <xf numFmtId="0" fontId="32" fillId="4" borderId="13" xfId="0" applyFont="1" applyFill="1" applyBorder="1" applyAlignment="1">
      <alignment horizontal="left"/>
    </xf>
    <xf numFmtId="0" fontId="32" fillId="2" borderId="15" xfId="0" applyFont="1" applyFill="1" applyBorder="1" applyAlignment="1">
      <alignment horizontal="left"/>
    </xf>
    <xf numFmtId="0" fontId="33" fillId="7" borderId="0" xfId="0" applyFont="1" applyFill="1" applyBorder="1"/>
    <xf numFmtId="0" fontId="23" fillId="8" borderId="7" xfId="1" applyNumberFormat="1" applyFont="1" applyFill="1" applyBorder="1" applyAlignment="1" applyProtection="1">
      <alignment horizontal="center"/>
    </xf>
    <xf numFmtId="164" fontId="7" fillId="2" borderId="1" xfId="2" applyFont="1" applyFill="1" applyBorder="1" applyAlignment="1">
      <alignment horizontal="center"/>
    </xf>
    <xf numFmtId="164" fontId="8" fillId="2" borderId="1" xfId="2" applyFont="1" applyFill="1" applyBorder="1" applyAlignment="1">
      <alignment horizontal="right"/>
    </xf>
    <xf numFmtId="0" fontId="14" fillId="6" borderId="1" xfId="0" applyFont="1" applyFill="1" applyBorder="1" applyAlignment="1">
      <alignment horizontal="center"/>
    </xf>
    <xf numFmtId="43" fontId="0" fillId="5" borderId="0" xfId="1" applyFont="1" applyFill="1" applyBorder="1" applyAlignment="1">
      <alignment horizontal="center"/>
    </xf>
    <xf numFmtId="43" fontId="14" fillId="6" borderId="1" xfId="1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0" fontId="30" fillId="7" borderId="16" xfId="0" applyFont="1" applyFill="1" applyBorder="1" applyAlignment="1">
      <alignment horizontal="right"/>
    </xf>
    <xf numFmtId="43" fontId="18" fillId="3" borderId="6" xfId="0" applyNumberFormat="1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 vertical="center"/>
    </xf>
    <xf numFmtId="43" fontId="17" fillId="3" borderId="4" xfId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</cellXfs>
  <cellStyles count="5">
    <cellStyle name="Normal" xfId="0" builtinId="0"/>
    <cellStyle name="Normal 2" xfId="3"/>
    <cellStyle name="Porcentagem" xfId="4" builtinId="5"/>
    <cellStyle name="Separador de milhares 2" xfId="2"/>
    <cellStyle name="Vírgula" xfId="1" builtinId="3"/>
  </cellStyles>
  <dxfs count="13">
    <dxf>
      <font>
        <color theme="6" tint="0.79998168889431442"/>
      </font>
    </dxf>
    <dxf>
      <font>
        <color theme="6" tint="0.79998168889431442"/>
      </font>
    </dxf>
    <dxf>
      <font>
        <color theme="0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6" tint="0.79998168889431442"/>
      </font>
    </dxf>
    <dxf>
      <font>
        <color theme="0"/>
      </font>
    </dxf>
    <dxf>
      <font>
        <color theme="6" tint="0.79998168889431442"/>
      </font>
    </dxf>
    <dxf>
      <font>
        <color theme="0"/>
      </font>
    </dxf>
  </dxfs>
  <tableStyles count="0" defaultTableStyle="TableStyleMedium2" defaultPivotStyle="PivotStyleMedium9"/>
  <colors>
    <mruColors>
      <color rgb="FF323E1A"/>
      <color rgb="FFC3E3D7"/>
      <color rgb="FFA8EADA"/>
      <color rgb="FF9AE6D4"/>
      <color rgb="FFECF2F8"/>
      <color rgb="FFF3F7FB"/>
      <color rgb="FFFFFFCC"/>
      <color rgb="FFFFFFFF"/>
      <color rgb="FFF4F7ED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57151</xdr:rowOff>
    </xdr:from>
    <xdr:to>
      <xdr:col>2</xdr:col>
      <xdr:colOff>1371599</xdr:colOff>
      <xdr:row>2</xdr:row>
      <xdr:rowOff>101131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57151"/>
          <a:ext cx="1514475" cy="424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57151</xdr:rowOff>
    </xdr:from>
    <xdr:to>
      <xdr:col>2</xdr:col>
      <xdr:colOff>1371599</xdr:colOff>
      <xdr:row>2</xdr:row>
      <xdr:rowOff>101131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6C32DE6-EB76-4212-9204-1E8950EA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47626"/>
          <a:ext cx="1514475" cy="424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57151</xdr:rowOff>
    </xdr:from>
    <xdr:to>
      <xdr:col>2</xdr:col>
      <xdr:colOff>1371599</xdr:colOff>
      <xdr:row>2</xdr:row>
      <xdr:rowOff>101131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3A956BCA-5B37-4B93-8B77-B804F074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47626"/>
          <a:ext cx="1514475" cy="424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57151</xdr:rowOff>
    </xdr:from>
    <xdr:to>
      <xdr:col>2</xdr:col>
      <xdr:colOff>1371599</xdr:colOff>
      <xdr:row>2</xdr:row>
      <xdr:rowOff>101131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DF2C169F-031C-40A0-AE02-5C4D1CE5E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47626"/>
          <a:ext cx="1514475" cy="424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57151</xdr:rowOff>
    </xdr:from>
    <xdr:to>
      <xdr:col>2</xdr:col>
      <xdr:colOff>1438274</xdr:colOff>
      <xdr:row>2</xdr:row>
      <xdr:rowOff>91606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41" y="57151"/>
          <a:ext cx="1515533" cy="426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hlive.com.b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hlive.com.br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rhlive.com.br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hlive.com.br/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hlive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workbookViewId="0">
      <selection activeCell="N24" sqref="N24"/>
    </sheetView>
  </sheetViews>
  <sheetFormatPr defaultRowHeight="15" x14ac:dyDescent="0.25"/>
  <cols>
    <col min="1" max="1" width="3" style="19" customWidth="1"/>
    <col min="2" max="2" width="5.140625" style="22" customWidth="1"/>
    <col min="3" max="3" width="42.5703125" style="1" customWidth="1"/>
    <col min="4" max="4" width="1.7109375" style="45" customWidth="1"/>
    <col min="5" max="5" width="5.7109375" style="1" customWidth="1"/>
    <col min="6" max="6" width="7.7109375" style="4" customWidth="1"/>
    <col min="7" max="7" width="2" style="19" customWidth="1"/>
    <col min="8" max="8" width="5.7109375" style="1" customWidth="1"/>
    <col min="9" max="9" width="7.7109375" style="4" customWidth="1"/>
    <col min="10" max="10" width="2.28515625" style="19" customWidth="1"/>
    <col min="11" max="11" width="5.7109375" style="1" customWidth="1"/>
    <col min="12" max="12" width="7.7109375" style="4" customWidth="1"/>
    <col min="13" max="13" width="2" style="20" customWidth="1"/>
    <col min="14" max="14" width="12.7109375" style="66" customWidth="1"/>
    <col min="15" max="15" width="17.7109375" style="19" customWidth="1"/>
    <col min="16" max="16" width="9.140625" style="1"/>
    <col min="17" max="17" width="10.140625" style="1" customWidth="1"/>
    <col min="18" max="18" width="9.5703125" style="1" customWidth="1"/>
    <col min="19" max="19" width="9.140625" style="1"/>
    <col min="20" max="20" width="10.7109375" style="19" customWidth="1"/>
    <col min="21" max="21" width="1.5703125" style="19" customWidth="1"/>
    <col min="22" max="22" width="9.140625" style="19"/>
    <col min="23" max="23" width="1.5703125" style="19" customWidth="1"/>
    <col min="24" max="41" width="9.140625" style="19"/>
    <col min="42" max="16384" width="9.140625" style="1"/>
  </cols>
  <sheetData>
    <row r="1" spans="2:24" s="19" customFormat="1" x14ac:dyDescent="0.25">
      <c r="B1" s="22"/>
      <c r="D1" s="45"/>
      <c r="F1" s="20"/>
      <c r="I1" s="20"/>
      <c r="L1" s="20"/>
      <c r="M1" s="20"/>
      <c r="N1" s="66"/>
    </row>
    <row r="2" spans="2:24" ht="18.75" x14ac:dyDescent="0.3">
      <c r="C2" s="34" t="s">
        <v>27</v>
      </c>
      <c r="D2" s="43"/>
      <c r="E2" s="19"/>
      <c r="F2" s="20"/>
      <c r="H2" s="19"/>
      <c r="I2" s="20"/>
      <c r="K2" s="19"/>
      <c r="L2" s="20"/>
      <c r="P2" s="19"/>
      <c r="Q2" s="19"/>
      <c r="R2" s="19"/>
      <c r="S2" s="19"/>
    </row>
    <row r="3" spans="2:24" ht="15.75" x14ac:dyDescent="0.25">
      <c r="C3" s="29" t="s">
        <v>0</v>
      </c>
      <c r="D3" s="44"/>
      <c r="E3" s="19"/>
      <c r="F3" s="20"/>
      <c r="H3" s="19"/>
      <c r="I3" s="20"/>
      <c r="K3" s="19"/>
      <c r="L3" s="20"/>
      <c r="P3" s="19" t="s">
        <v>24</v>
      </c>
      <c r="Q3" s="19"/>
      <c r="R3" s="61">
        <v>2016</v>
      </c>
      <c r="S3" s="19"/>
      <c r="T3" s="19" t="s">
        <v>37</v>
      </c>
      <c r="V3" s="19" t="s">
        <v>36</v>
      </c>
      <c r="X3" s="19" t="s">
        <v>38</v>
      </c>
    </row>
    <row r="4" spans="2:24" x14ac:dyDescent="0.25">
      <c r="C4" s="19"/>
      <c r="E4" s="42"/>
      <c r="F4" s="20"/>
      <c r="H4" s="42"/>
      <c r="I4" s="20"/>
      <c r="K4" s="42"/>
      <c r="L4" s="20"/>
      <c r="P4" s="214" t="s">
        <v>10</v>
      </c>
      <c r="Q4" s="214"/>
      <c r="R4" s="76" t="s">
        <v>11</v>
      </c>
      <c r="S4" s="19"/>
      <c r="T4" s="30" t="s">
        <v>26</v>
      </c>
      <c r="V4" s="30" t="s">
        <v>26</v>
      </c>
      <c r="X4" s="30" t="s">
        <v>26</v>
      </c>
    </row>
    <row r="5" spans="2:24" x14ac:dyDescent="0.25">
      <c r="C5" s="19" t="s">
        <v>9</v>
      </c>
      <c r="E5" s="217" t="s">
        <v>32</v>
      </c>
      <c r="F5" s="217"/>
      <c r="H5" s="217" t="s">
        <v>34</v>
      </c>
      <c r="I5" s="217"/>
      <c r="K5" s="217" t="s">
        <v>39</v>
      </c>
      <c r="L5" s="217"/>
      <c r="M5" s="78"/>
      <c r="N5" s="67" t="s">
        <v>7</v>
      </c>
      <c r="P5" s="10" t="s">
        <v>12</v>
      </c>
      <c r="Q5" s="6">
        <v>1556.94</v>
      </c>
      <c r="R5" s="11">
        <v>0.08</v>
      </c>
      <c r="S5" s="19"/>
      <c r="T5" s="33">
        <f>E6-(E7*S20)-F12</f>
        <v>809.6</v>
      </c>
      <c r="V5" s="33">
        <f>H6-(H7*S20)-I12</f>
        <v>0</v>
      </c>
      <c r="X5" s="33">
        <f>K6-(K7*S20)-L12</f>
        <v>0</v>
      </c>
    </row>
    <row r="6" spans="2:24" x14ac:dyDescent="0.25">
      <c r="C6" s="50" t="s">
        <v>40</v>
      </c>
      <c r="D6" s="49"/>
      <c r="E6" s="218">
        <v>880</v>
      </c>
      <c r="F6" s="218"/>
      <c r="G6" s="21"/>
      <c r="H6" s="218">
        <v>0</v>
      </c>
      <c r="I6" s="218"/>
      <c r="J6" s="21"/>
      <c r="K6" s="218">
        <v>0</v>
      </c>
      <c r="L6" s="218"/>
      <c r="M6" s="62"/>
      <c r="N6" s="79">
        <f>SUM(E6:L6)</f>
        <v>880</v>
      </c>
      <c r="P6" s="10" t="s">
        <v>12</v>
      </c>
      <c r="Q6" s="6">
        <v>2594.92</v>
      </c>
      <c r="R6" s="11">
        <v>0.09</v>
      </c>
      <c r="S6" s="19"/>
      <c r="T6" s="32">
        <f>IF(T5&lt;=$Q$15,0,IF(T5&lt;=$Q$16,$R$16,IF(T5&lt;=$Q$17,$R$17,IF(T5&lt;=$Q$18,$R$18,$R$19))))</f>
        <v>0</v>
      </c>
      <c r="V6" s="32">
        <f>IF(V5&lt;=$Q$15,0,IF(V5&lt;=$Q$16,$R$16,IF(V5&lt;=$Q$17,$R$17,IF(V5&lt;=$Q$18,$R$18,$R$19))))</f>
        <v>0</v>
      </c>
      <c r="X6" s="32">
        <f>IF(X5&lt;=$Q$15,0,IF(X5&lt;=$Q$16,$R$16,IF(X5&lt;=$Q$17,$R$17,IF(X5&lt;=$Q$18,$R$18,$R$19))))</f>
        <v>0</v>
      </c>
    </row>
    <row r="7" spans="2:24" x14ac:dyDescent="0.25">
      <c r="C7" s="50" t="s">
        <v>8</v>
      </c>
      <c r="D7" s="49"/>
      <c r="E7" s="216">
        <v>0</v>
      </c>
      <c r="F7" s="216"/>
      <c r="G7" s="21"/>
      <c r="H7" s="216">
        <v>0</v>
      </c>
      <c r="I7" s="216"/>
      <c r="J7" s="21"/>
      <c r="K7" s="216">
        <v>0</v>
      </c>
      <c r="L7" s="216"/>
      <c r="M7" s="63"/>
      <c r="N7" s="79">
        <f>SUM(E7:L7)</f>
        <v>0</v>
      </c>
      <c r="P7" s="10" t="s">
        <v>12</v>
      </c>
      <c r="Q7" s="6">
        <v>5189.82</v>
      </c>
      <c r="R7" s="12">
        <v>0.11</v>
      </c>
      <c r="S7" s="19"/>
      <c r="T7" s="31">
        <f>IF(T5&lt;=$Q$15,0,IF(T5&lt;=$Q$16,$S$16,IF(T5&lt;=$Q$17,$S$17,IF(T5&lt;=$Q$18,$S$18,$S$19))))</f>
        <v>0</v>
      </c>
      <c r="V7" s="31">
        <f>IF(V5&lt;=$Q$15,0,IF(V5&lt;=$Q$16,$S$16,IF(V5&lt;=$Q$17,$S$17,IF(V5&lt;=$Q$18,$S$18,$S$19))))</f>
        <v>0</v>
      </c>
      <c r="X7" s="31">
        <f>IF(X5&lt;=$Q$15,0,IF(X5&lt;=$Q$16,$S$16,IF(X5&lt;=$Q$17,$S$17,IF(X5&lt;=$Q$18,$S$18,$S$19))))</f>
        <v>0</v>
      </c>
    </row>
    <row r="8" spans="2:24" x14ac:dyDescent="0.25">
      <c r="C8" s="50" t="s">
        <v>25</v>
      </c>
      <c r="D8" s="49"/>
      <c r="E8" s="216">
        <f>E7</f>
        <v>0</v>
      </c>
      <c r="F8" s="216"/>
      <c r="G8" s="21"/>
      <c r="H8" s="216">
        <f>H7</f>
        <v>0</v>
      </c>
      <c r="I8" s="216"/>
      <c r="J8" s="21"/>
      <c r="K8" s="216">
        <f>K7</f>
        <v>0</v>
      </c>
      <c r="L8" s="216"/>
      <c r="M8" s="63"/>
      <c r="N8" s="79">
        <f>SUM(E8:L8)</f>
        <v>0</v>
      </c>
      <c r="P8" s="13" t="s">
        <v>13</v>
      </c>
      <c r="Q8" s="13"/>
      <c r="R8" s="14">
        <f>Q7*R7</f>
        <v>570.88019999999995</v>
      </c>
      <c r="S8" s="19"/>
    </row>
    <row r="9" spans="2:24" x14ac:dyDescent="0.25">
      <c r="C9" s="54" t="s">
        <v>31</v>
      </c>
      <c r="D9" s="46"/>
      <c r="E9" s="21"/>
      <c r="F9" s="58"/>
      <c r="G9" s="21"/>
      <c r="H9" s="21"/>
      <c r="I9" s="58"/>
      <c r="J9" s="21"/>
      <c r="K9" s="21"/>
      <c r="L9" s="58"/>
      <c r="M9" s="58"/>
      <c r="N9" s="68"/>
      <c r="P9" s="23"/>
      <c r="Q9" s="24"/>
      <c r="R9" s="25"/>
      <c r="S9" s="25"/>
    </row>
    <row r="10" spans="2:24" x14ac:dyDescent="0.25">
      <c r="C10" s="26" t="s">
        <v>22</v>
      </c>
      <c r="D10" s="47"/>
      <c r="E10" s="22"/>
      <c r="F10" s="58"/>
      <c r="G10" s="21"/>
      <c r="H10" s="22"/>
      <c r="I10" s="58"/>
      <c r="J10" s="21"/>
      <c r="K10" s="22"/>
      <c r="L10" s="58"/>
      <c r="M10" s="58"/>
      <c r="N10" s="69"/>
      <c r="P10" s="214" t="s">
        <v>14</v>
      </c>
      <c r="Q10" s="214"/>
      <c r="R10" s="76" t="s">
        <v>15</v>
      </c>
      <c r="S10" s="19"/>
    </row>
    <row r="11" spans="2:24" x14ac:dyDescent="0.25">
      <c r="C11" s="18" t="s">
        <v>23</v>
      </c>
      <c r="D11" s="39"/>
      <c r="E11" s="55">
        <f>E8</f>
        <v>0</v>
      </c>
      <c r="F11" s="56">
        <f>IF(E6&lt;=$Q$11,$R$11,IF(E6&lt;=$Q$12,$R$12))*E11</f>
        <v>0</v>
      </c>
      <c r="G11" s="57"/>
      <c r="H11" s="55">
        <f>H8</f>
        <v>0</v>
      </c>
      <c r="I11" s="56">
        <f>IF(H6&lt;=$Q$11,$R$11,IF(H6&lt;=$Q$12,$R$12))*H11</f>
        <v>0</v>
      </c>
      <c r="J11" s="21"/>
      <c r="K11" s="55">
        <f>K8</f>
        <v>0</v>
      </c>
      <c r="L11" s="56">
        <f>IF(K6&lt;=$Q$11,$R$11,IF(K6&lt;=$Q$12,$R$12))*K11</f>
        <v>0</v>
      </c>
      <c r="M11" s="59"/>
      <c r="N11" s="70">
        <f>F11+I11+L11</f>
        <v>0</v>
      </c>
      <c r="P11" s="10" t="s">
        <v>12</v>
      </c>
      <c r="Q11" s="6">
        <v>806.8</v>
      </c>
      <c r="R11" s="15">
        <v>41.37</v>
      </c>
      <c r="S11" s="35"/>
    </row>
    <row r="12" spans="2:24" x14ac:dyDescent="0.25">
      <c r="C12" s="18" t="s">
        <v>35</v>
      </c>
      <c r="D12" s="39"/>
      <c r="E12" s="36">
        <f>IF(E6&lt;=$Q$5,$R$5,IF(E6&lt;=$Q$6,$R$6,IF(E6&lt;=$Q$7,$R$7,$P$8)))</f>
        <v>0.08</v>
      </c>
      <c r="F12" s="56">
        <f>IF(E12="teto",$R$8,E6*E12)</f>
        <v>70.400000000000006</v>
      </c>
      <c r="G12" s="21"/>
      <c r="H12" s="36">
        <f>IF(H6&lt;=$Q$5,$R$5,IF(H6&lt;=$Q$6,$R$6,IF(H6&lt;=$Q$7,$R$7,$P$8)))</f>
        <v>0.08</v>
      </c>
      <c r="I12" s="56">
        <f>IF(H12="teto",$R$8,H6*H12)</f>
        <v>0</v>
      </c>
      <c r="J12" s="21"/>
      <c r="K12" s="36">
        <f>IF(K6&lt;=$Q$5,$R$5,IF(K6&lt;=$Q$6,$R$6,IF(K6&lt;=$Q$7,$R$7,$P$8)))</f>
        <v>0.08</v>
      </c>
      <c r="L12" s="56">
        <f>IF(K12="teto",$R$8,K6*K12)</f>
        <v>0</v>
      </c>
      <c r="M12" s="59"/>
      <c r="N12" s="70">
        <f>F12+I12+L12</f>
        <v>70.400000000000006</v>
      </c>
      <c r="P12" s="10" t="s">
        <v>12</v>
      </c>
      <c r="Q12" s="6">
        <v>1212.6400000000001</v>
      </c>
      <c r="R12" s="15">
        <v>29.16</v>
      </c>
      <c r="S12" s="19"/>
    </row>
    <row r="13" spans="2:24" x14ac:dyDescent="0.25">
      <c r="C13" s="18" t="s">
        <v>5</v>
      </c>
      <c r="D13" s="39"/>
      <c r="E13" s="36">
        <f>IF(T5&lt;=$Q$15,0,IF(T5&lt;=$Q$16,$R$16,IF(T5&lt;=$Q$17,$R$17,IF(T5&lt;=$Q$18,$R$18,$R$19))))</f>
        <v>0</v>
      </c>
      <c r="F13" s="56">
        <f>(T5*T6)-T7</f>
        <v>0</v>
      </c>
      <c r="G13" s="57"/>
      <c r="H13" s="36">
        <f>IF(V5&lt;=$Q$15,0,IF(V5&lt;=$Q$16,$R$16,IF(V5&lt;=$Q$17,$R$17,IF(V5&lt;=$Q$18,$R$18,$R$19))))</f>
        <v>0</v>
      </c>
      <c r="I13" s="56">
        <f>(V5*V6)-V7</f>
        <v>0</v>
      </c>
      <c r="J13" s="21"/>
      <c r="K13" s="36">
        <f>IF(X5&lt;=$Q$15,0,IF(X5&lt;=$Q$16,$R$16,IF(X5&lt;=$Q$17,$R$17,IF(X5&lt;=$Q$18,$R$18,$R$19))))</f>
        <v>0</v>
      </c>
      <c r="L13" s="56">
        <f>(X5*X6)-X7</f>
        <v>0</v>
      </c>
      <c r="M13" s="59"/>
      <c r="N13" s="70">
        <f>F13+I13+L13</f>
        <v>0</v>
      </c>
      <c r="P13" s="19"/>
      <c r="Q13" s="19"/>
      <c r="R13" s="19"/>
      <c r="S13" s="19"/>
    </row>
    <row r="14" spans="2:24" x14ac:dyDescent="0.25">
      <c r="C14" s="39"/>
      <c r="D14" s="39"/>
      <c r="E14" s="40"/>
      <c r="F14" s="59"/>
      <c r="G14" s="21"/>
      <c r="H14" s="40"/>
      <c r="I14" s="59"/>
      <c r="J14" s="21"/>
      <c r="K14" s="40"/>
      <c r="L14" s="59"/>
      <c r="M14" s="59"/>
      <c r="N14" s="71"/>
      <c r="P14" s="214" t="s">
        <v>16</v>
      </c>
      <c r="Q14" s="214"/>
      <c r="R14" s="214"/>
      <c r="S14" s="7" t="s">
        <v>17</v>
      </c>
    </row>
    <row r="15" spans="2:24" x14ac:dyDescent="0.25">
      <c r="C15" s="39"/>
      <c r="D15" s="39"/>
      <c r="E15" s="40"/>
      <c r="F15" s="59"/>
      <c r="G15" s="21"/>
      <c r="H15" s="40"/>
      <c r="I15" s="59"/>
      <c r="J15" s="21"/>
      <c r="K15" s="40"/>
      <c r="L15" s="59"/>
      <c r="M15" s="59"/>
      <c r="N15" s="72"/>
      <c r="P15" s="16" t="s">
        <v>18</v>
      </c>
      <c r="Q15" s="77">
        <v>1903.98</v>
      </c>
      <c r="R15" s="7" t="s">
        <v>19</v>
      </c>
      <c r="S15" s="77">
        <v>0</v>
      </c>
    </row>
    <row r="16" spans="2:24" x14ac:dyDescent="0.25">
      <c r="B16" s="37" t="s">
        <v>30</v>
      </c>
      <c r="C16" s="19" t="s">
        <v>6</v>
      </c>
      <c r="E16" s="21"/>
      <c r="F16" s="58"/>
      <c r="G16" s="21"/>
      <c r="H16" s="21"/>
      <c r="I16" s="58"/>
      <c r="J16" s="21"/>
      <c r="K16" s="21"/>
      <c r="L16" s="58"/>
      <c r="M16" s="58"/>
      <c r="N16" s="73"/>
      <c r="P16" s="16" t="s">
        <v>18</v>
      </c>
      <c r="Q16" s="77">
        <v>2826.65</v>
      </c>
      <c r="R16" s="8">
        <v>7.4999999999999997E-2</v>
      </c>
      <c r="S16" s="77">
        <v>142.80000000000001</v>
      </c>
    </row>
    <row r="17" spans="2:19" x14ac:dyDescent="0.25">
      <c r="B17" s="38">
        <v>1082</v>
      </c>
      <c r="C17" s="2" t="s">
        <v>28</v>
      </c>
      <c r="D17" s="39"/>
      <c r="E17" s="52">
        <f>E12</f>
        <v>0.08</v>
      </c>
      <c r="F17" s="53">
        <f>F12-F11</f>
        <v>70.400000000000006</v>
      </c>
      <c r="G17" s="21"/>
      <c r="H17" s="52">
        <f>H12</f>
        <v>0.08</v>
      </c>
      <c r="I17" s="53">
        <f>I12-I11</f>
        <v>0</v>
      </c>
      <c r="J17" s="21"/>
      <c r="K17" s="52">
        <f>K12</f>
        <v>0.08</v>
      </c>
      <c r="L17" s="53">
        <f>L12-L11</f>
        <v>0</v>
      </c>
      <c r="M17" s="59"/>
      <c r="N17" s="75">
        <f>F17+I17+L17</f>
        <v>70.400000000000006</v>
      </c>
      <c r="P17" s="16" t="s">
        <v>18</v>
      </c>
      <c r="Q17" s="77">
        <v>3751.05</v>
      </c>
      <c r="R17" s="9">
        <v>0.15</v>
      </c>
      <c r="S17" s="77">
        <v>354.8</v>
      </c>
    </row>
    <row r="18" spans="2:19" x14ac:dyDescent="0.25">
      <c r="B18" s="22" t="s">
        <v>30</v>
      </c>
      <c r="C18" s="26" t="s">
        <v>4</v>
      </c>
      <c r="D18" s="47"/>
      <c r="E18" s="22"/>
      <c r="F18" s="58"/>
      <c r="G18" s="21"/>
      <c r="H18" s="22"/>
      <c r="I18" s="58"/>
      <c r="J18" s="21"/>
      <c r="K18" s="22"/>
      <c r="L18" s="58"/>
      <c r="M18" s="58"/>
      <c r="N18" s="73"/>
      <c r="P18" s="16" t="s">
        <v>18</v>
      </c>
      <c r="Q18" s="77">
        <v>4664.68</v>
      </c>
      <c r="R18" s="9">
        <v>0.22500000000000001</v>
      </c>
      <c r="S18" s="77">
        <v>636.13</v>
      </c>
    </row>
    <row r="19" spans="2:19" x14ac:dyDescent="0.25">
      <c r="B19" s="38">
        <v>1138</v>
      </c>
      <c r="C19" s="3" t="s">
        <v>1</v>
      </c>
      <c r="D19" s="48"/>
      <c r="E19" s="5">
        <v>0.08</v>
      </c>
      <c r="F19" s="53">
        <f>$E$6*E19</f>
        <v>70.400000000000006</v>
      </c>
      <c r="G19" s="21"/>
      <c r="H19" s="5">
        <v>0.08</v>
      </c>
      <c r="I19" s="53">
        <f>H6*H19</f>
        <v>0</v>
      </c>
      <c r="J19" s="21"/>
      <c r="K19" s="5">
        <v>0.08</v>
      </c>
      <c r="L19" s="53">
        <f>K6*K19</f>
        <v>0</v>
      </c>
      <c r="M19" s="59"/>
      <c r="N19" s="75">
        <f>F19+I19+L19</f>
        <v>70.400000000000006</v>
      </c>
      <c r="P19" s="16" t="s">
        <v>20</v>
      </c>
      <c r="Q19" s="77">
        <f>Q18+0.01</f>
        <v>4664.6900000000005</v>
      </c>
      <c r="R19" s="9">
        <v>0.27500000000000002</v>
      </c>
      <c r="S19" s="77">
        <v>869.36</v>
      </c>
    </row>
    <row r="20" spans="2:19" x14ac:dyDescent="0.25">
      <c r="B20" s="38">
        <v>1646</v>
      </c>
      <c r="C20" s="2" t="s">
        <v>33</v>
      </c>
      <c r="D20" s="39"/>
      <c r="E20" s="5">
        <v>8.0000000000000002E-3</v>
      </c>
      <c r="F20" s="53">
        <f>$E$6*E20</f>
        <v>7.04</v>
      </c>
      <c r="G20" s="57"/>
      <c r="H20" s="5">
        <v>8.0000000000000002E-3</v>
      </c>
      <c r="I20" s="53">
        <f>H6*H20</f>
        <v>0</v>
      </c>
      <c r="J20" s="21"/>
      <c r="K20" s="5">
        <v>8.0000000000000002E-3</v>
      </c>
      <c r="L20" s="53">
        <f>K6*K20</f>
        <v>0</v>
      </c>
      <c r="M20" s="59"/>
      <c r="N20" s="75">
        <f>F20+I20+L20</f>
        <v>7.04</v>
      </c>
      <c r="P20" s="17">
        <f>S20</f>
        <v>189.59</v>
      </c>
      <c r="Q20" s="215" t="s">
        <v>21</v>
      </c>
      <c r="R20" s="215"/>
      <c r="S20" s="14">
        <v>189.59</v>
      </c>
    </row>
    <row r="21" spans="2:19" s="28" customFormat="1" ht="15" customHeight="1" x14ac:dyDescent="0.2">
      <c r="B21" s="38">
        <v>1251</v>
      </c>
      <c r="C21" s="2" t="s">
        <v>3</v>
      </c>
      <c r="D21" s="39"/>
      <c r="E21" s="5">
        <v>3.2000000000000001E-2</v>
      </c>
      <c r="F21" s="53">
        <f>$E$6*E21</f>
        <v>28.16</v>
      </c>
      <c r="G21" s="21"/>
      <c r="H21" s="5">
        <v>3.2000000000000001E-2</v>
      </c>
      <c r="I21" s="53">
        <f>H6*H21</f>
        <v>0</v>
      </c>
      <c r="J21" s="60"/>
      <c r="K21" s="5">
        <v>3.2000000000000001E-2</v>
      </c>
      <c r="L21" s="53">
        <f>K6*K21</f>
        <v>0</v>
      </c>
      <c r="M21" s="59"/>
      <c r="N21" s="75">
        <f>F21+I21+L21</f>
        <v>28.16</v>
      </c>
    </row>
    <row r="22" spans="2:19" s="19" customFormat="1" ht="15" customHeight="1" x14ac:dyDescent="0.25">
      <c r="B22" s="38">
        <v>1718</v>
      </c>
      <c r="C22" s="2" t="s">
        <v>2</v>
      </c>
      <c r="D22" s="39"/>
      <c r="E22" s="5">
        <v>0.08</v>
      </c>
      <c r="F22" s="53">
        <f>$E$6*E22</f>
        <v>70.400000000000006</v>
      </c>
      <c r="G22" s="60"/>
      <c r="H22" s="5">
        <v>0.08</v>
      </c>
      <c r="I22" s="53">
        <f>H6*H22</f>
        <v>0</v>
      </c>
      <c r="J22" s="21"/>
      <c r="K22" s="5">
        <v>0.08</v>
      </c>
      <c r="L22" s="53">
        <f>K6*K22</f>
        <v>0</v>
      </c>
      <c r="M22" s="59"/>
      <c r="N22" s="75">
        <f>F22+I22+L22</f>
        <v>70.400000000000006</v>
      </c>
    </row>
    <row r="23" spans="2:19" s="19" customFormat="1" ht="16.5" customHeight="1" x14ac:dyDescent="0.25">
      <c r="B23" s="22"/>
      <c r="C23" s="21"/>
      <c r="D23" s="39"/>
      <c r="E23" s="22"/>
      <c r="F23" s="20"/>
      <c r="H23" s="22"/>
      <c r="I23" s="20"/>
      <c r="K23" s="22"/>
      <c r="L23" s="20"/>
      <c r="M23" s="20"/>
      <c r="N23" s="66"/>
    </row>
    <row r="24" spans="2:19" s="19" customFormat="1" ht="17.25" customHeight="1" x14ac:dyDescent="0.25">
      <c r="B24" s="41" t="s">
        <v>29</v>
      </c>
      <c r="C24" s="51"/>
      <c r="D24" s="51"/>
      <c r="E24" s="65" t="s">
        <v>7</v>
      </c>
      <c r="F24" s="27">
        <f>SUM(F17:F22)</f>
        <v>246.4</v>
      </c>
      <c r="H24" s="65" t="s">
        <v>7</v>
      </c>
      <c r="I24" s="27">
        <f>SUM(I17:I22)</f>
        <v>0</v>
      </c>
      <c r="K24" s="65" t="s">
        <v>7</v>
      </c>
      <c r="L24" s="27">
        <f>SUM(L17:L22)</f>
        <v>0</v>
      </c>
      <c r="M24" s="64"/>
      <c r="N24" s="27">
        <f>SUM(N17:N22)</f>
        <v>246.4</v>
      </c>
    </row>
    <row r="25" spans="2:19" s="19" customFormat="1" x14ac:dyDescent="0.25">
      <c r="D25" s="45"/>
      <c r="N25" s="74"/>
    </row>
    <row r="26" spans="2:19" s="19" customFormat="1" x14ac:dyDescent="0.25">
      <c r="B26" s="22"/>
      <c r="D26" s="45"/>
      <c r="F26" s="20"/>
      <c r="I26" s="20"/>
      <c r="L26" s="20"/>
      <c r="M26" s="20"/>
      <c r="N26" s="66"/>
    </row>
    <row r="27" spans="2:19" s="19" customFormat="1" x14ac:dyDescent="0.25">
      <c r="B27" s="22"/>
      <c r="D27" s="45"/>
      <c r="F27" s="20"/>
      <c r="I27" s="20"/>
      <c r="L27" s="20"/>
      <c r="M27" s="20"/>
      <c r="N27" s="66"/>
    </row>
    <row r="28" spans="2:19" s="19" customFormat="1" x14ac:dyDescent="0.25">
      <c r="B28" s="22"/>
      <c r="D28" s="45"/>
      <c r="F28" s="20"/>
      <c r="I28" s="20"/>
      <c r="L28" s="20"/>
      <c r="M28" s="20"/>
      <c r="N28" s="66"/>
    </row>
    <row r="29" spans="2:19" s="19" customFormat="1" x14ac:dyDescent="0.25">
      <c r="B29" s="22"/>
      <c r="D29" s="45"/>
      <c r="F29" s="20"/>
      <c r="I29" s="20"/>
      <c r="L29" s="20"/>
      <c r="M29" s="20"/>
      <c r="N29" s="66"/>
    </row>
    <row r="30" spans="2:19" s="19" customFormat="1" x14ac:dyDescent="0.25">
      <c r="B30" s="22"/>
      <c r="D30" s="45"/>
      <c r="F30" s="20"/>
      <c r="I30" s="20"/>
      <c r="L30" s="20"/>
      <c r="M30" s="20"/>
      <c r="N30" s="66"/>
    </row>
    <row r="31" spans="2:19" s="19" customFormat="1" x14ac:dyDescent="0.25">
      <c r="B31" s="22"/>
      <c r="D31" s="45"/>
      <c r="F31" s="20"/>
      <c r="I31" s="20"/>
      <c r="L31" s="20"/>
      <c r="M31" s="20"/>
      <c r="N31" s="66"/>
    </row>
    <row r="32" spans="2:19" s="19" customFormat="1" x14ac:dyDescent="0.25">
      <c r="B32" s="22"/>
      <c r="D32" s="45"/>
      <c r="F32" s="20"/>
      <c r="I32" s="20"/>
      <c r="L32" s="20"/>
      <c r="M32" s="20"/>
      <c r="N32" s="66"/>
    </row>
    <row r="33" spans="2:19" s="19" customFormat="1" x14ac:dyDescent="0.25">
      <c r="B33" s="22"/>
      <c r="D33" s="45"/>
      <c r="F33" s="20"/>
      <c r="I33" s="20"/>
      <c r="L33" s="20"/>
      <c r="M33" s="20"/>
      <c r="N33" s="66"/>
    </row>
    <row r="34" spans="2:19" s="19" customFormat="1" x14ac:dyDescent="0.25">
      <c r="B34" s="22"/>
      <c r="D34" s="45"/>
      <c r="F34" s="20"/>
      <c r="I34" s="20"/>
      <c r="L34" s="20"/>
      <c r="M34" s="20"/>
      <c r="N34" s="66"/>
    </row>
    <row r="35" spans="2:19" s="19" customFormat="1" x14ac:dyDescent="0.25">
      <c r="B35" s="22"/>
      <c r="D35" s="45"/>
      <c r="F35" s="20"/>
      <c r="I35" s="20"/>
      <c r="L35" s="20"/>
      <c r="M35" s="20"/>
      <c r="N35" s="66"/>
    </row>
    <row r="36" spans="2:19" s="19" customFormat="1" x14ac:dyDescent="0.25">
      <c r="B36" s="22"/>
      <c r="D36" s="45"/>
      <c r="F36" s="20"/>
      <c r="I36" s="20"/>
      <c r="L36" s="20"/>
      <c r="M36" s="20"/>
      <c r="N36" s="66"/>
    </row>
    <row r="37" spans="2:19" s="19" customFormat="1" x14ac:dyDescent="0.25">
      <c r="B37" s="22"/>
      <c r="D37" s="45"/>
      <c r="F37" s="20"/>
      <c r="I37" s="20"/>
      <c r="L37" s="20"/>
      <c r="M37" s="20"/>
      <c r="N37" s="66"/>
    </row>
    <row r="38" spans="2:19" s="19" customFormat="1" x14ac:dyDescent="0.25">
      <c r="B38" s="22"/>
      <c r="D38" s="45"/>
      <c r="F38" s="20"/>
      <c r="I38" s="20"/>
      <c r="L38" s="20"/>
      <c r="M38" s="20"/>
      <c r="N38" s="66"/>
    </row>
    <row r="39" spans="2:19" s="19" customFormat="1" x14ac:dyDescent="0.25">
      <c r="B39" s="22"/>
      <c r="D39" s="45"/>
      <c r="F39" s="20"/>
      <c r="I39" s="20"/>
      <c r="L39" s="20"/>
      <c r="M39" s="20"/>
      <c r="N39" s="66"/>
    </row>
    <row r="40" spans="2:19" s="19" customFormat="1" x14ac:dyDescent="0.25">
      <c r="B40" s="22"/>
      <c r="D40" s="45"/>
      <c r="F40" s="20"/>
      <c r="I40" s="20"/>
      <c r="L40" s="20"/>
      <c r="M40" s="20"/>
      <c r="N40" s="66"/>
    </row>
    <row r="41" spans="2:19" s="19" customFormat="1" x14ac:dyDescent="0.25">
      <c r="B41" s="22"/>
      <c r="D41" s="45"/>
      <c r="F41" s="20"/>
      <c r="I41" s="20"/>
      <c r="L41" s="20"/>
      <c r="M41" s="20"/>
      <c r="N41" s="66"/>
    </row>
    <row r="42" spans="2:19" s="19" customFormat="1" x14ac:dyDescent="0.25">
      <c r="B42" s="22"/>
      <c r="D42" s="45"/>
      <c r="F42" s="20"/>
      <c r="I42" s="20"/>
      <c r="L42" s="20"/>
      <c r="M42" s="20"/>
      <c r="N42" s="66"/>
    </row>
    <row r="43" spans="2:19" s="19" customFormat="1" x14ac:dyDescent="0.25">
      <c r="B43" s="22"/>
      <c r="D43" s="45"/>
      <c r="F43" s="20"/>
      <c r="I43" s="20"/>
      <c r="L43" s="20"/>
      <c r="M43" s="20"/>
      <c r="N43" s="66"/>
    </row>
    <row r="44" spans="2:19" s="19" customFormat="1" x14ac:dyDescent="0.25">
      <c r="B44" s="22"/>
      <c r="D44" s="45"/>
      <c r="F44" s="20"/>
      <c r="I44" s="20"/>
      <c r="L44" s="20"/>
      <c r="M44" s="20"/>
      <c r="N44" s="66"/>
    </row>
    <row r="45" spans="2:19" s="19" customFormat="1" x14ac:dyDescent="0.25">
      <c r="B45" s="22"/>
      <c r="D45" s="45"/>
      <c r="F45" s="20"/>
      <c r="I45" s="20"/>
      <c r="L45" s="20"/>
      <c r="M45" s="20"/>
      <c r="N45" s="66"/>
    </row>
    <row r="46" spans="2:19" x14ac:dyDescent="0.25">
      <c r="C46" s="19"/>
      <c r="E46" s="19"/>
      <c r="F46" s="20"/>
      <c r="H46" s="19"/>
      <c r="I46" s="20"/>
      <c r="K46" s="19"/>
      <c r="L46" s="20"/>
      <c r="P46" s="19"/>
      <c r="Q46" s="19"/>
      <c r="R46" s="19"/>
      <c r="S46" s="19"/>
    </row>
    <row r="47" spans="2:19" x14ac:dyDescent="0.25">
      <c r="C47" s="19"/>
      <c r="E47" s="19"/>
      <c r="F47" s="20"/>
      <c r="H47" s="19"/>
      <c r="I47" s="20"/>
      <c r="K47" s="19"/>
      <c r="L47" s="20"/>
    </row>
    <row r="48" spans="2:19" x14ac:dyDescent="0.25">
      <c r="C48" s="19"/>
      <c r="E48" s="19"/>
      <c r="F48" s="20"/>
      <c r="H48" s="19"/>
      <c r="I48" s="20"/>
      <c r="K48" s="19"/>
      <c r="L48" s="20"/>
    </row>
    <row r="49" spans="3:12" x14ac:dyDescent="0.25">
      <c r="C49" s="19"/>
      <c r="E49" s="19"/>
      <c r="F49" s="20"/>
      <c r="H49" s="19"/>
      <c r="I49" s="20"/>
      <c r="K49" s="19"/>
      <c r="L49" s="20"/>
    </row>
  </sheetData>
  <protectedRanges>
    <protectedRange sqref="K6:K8 H6:H8 E6:E8" name="Intervalo1"/>
    <protectedRange sqref="P3:S20" name="Intervalo2"/>
  </protectedRanges>
  <mergeCells count="16">
    <mergeCell ref="P4:Q4"/>
    <mergeCell ref="E5:F5"/>
    <mergeCell ref="H5:I5"/>
    <mergeCell ref="K5:L5"/>
    <mergeCell ref="E6:F6"/>
    <mergeCell ref="H6:I6"/>
    <mergeCell ref="K6:L6"/>
    <mergeCell ref="P10:Q10"/>
    <mergeCell ref="P14:R14"/>
    <mergeCell ref="Q20:R20"/>
    <mergeCell ref="E7:F7"/>
    <mergeCell ref="H7:I7"/>
    <mergeCell ref="K7:L7"/>
    <mergeCell ref="E8:F8"/>
    <mergeCell ref="H8:I8"/>
    <mergeCell ref="K8:L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3:E20"/>
  <sheetViews>
    <sheetView workbookViewId="0">
      <selection activeCell="G15" sqref="G15"/>
    </sheetView>
  </sheetViews>
  <sheetFormatPr defaultRowHeight="15" x14ac:dyDescent="0.25"/>
  <cols>
    <col min="1" max="2" width="9.140625" style="124"/>
    <col min="3" max="3" width="10.7109375" style="124" customWidth="1"/>
    <col min="4" max="16384" width="9.140625" style="124"/>
  </cols>
  <sheetData>
    <row r="3" spans="2:5" x14ac:dyDescent="0.25">
      <c r="B3" s="130" t="s">
        <v>24</v>
      </c>
      <c r="D3" s="125">
        <v>2017</v>
      </c>
    </row>
    <row r="4" spans="2:5" x14ac:dyDescent="0.25">
      <c r="B4" s="219" t="s">
        <v>10</v>
      </c>
      <c r="C4" s="219"/>
      <c r="D4" s="131" t="s">
        <v>11</v>
      </c>
    </row>
    <row r="5" spans="2:5" x14ac:dyDescent="0.25">
      <c r="B5" s="10" t="s">
        <v>12</v>
      </c>
      <c r="C5" s="6">
        <v>1659.38</v>
      </c>
      <c r="D5" s="11">
        <v>0.08</v>
      </c>
    </row>
    <row r="6" spans="2:5" x14ac:dyDescent="0.25">
      <c r="B6" s="10" t="s">
        <v>12</v>
      </c>
      <c r="C6" s="6">
        <v>2765.66</v>
      </c>
      <c r="D6" s="11">
        <v>0.09</v>
      </c>
    </row>
    <row r="7" spans="2:5" x14ac:dyDescent="0.25">
      <c r="B7" s="10" t="s">
        <v>12</v>
      </c>
      <c r="C7" s="6">
        <v>5531.31</v>
      </c>
      <c r="D7" s="12">
        <v>0.11</v>
      </c>
    </row>
    <row r="8" spans="2:5" x14ac:dyDescent="0.25">
      <c r="B8" s="13" t="s">
        <v>13</v>
      </c>
      <c r="C8" s="13"/>
      <c r="D8" s="14">
        <f>C7*D7</f>
        <v>608.44410000000005</v>
      </c>
    </row>
    <row r="9" spans="2:5" x14ac:dyDescent="0.25">
      <c r="B9" s="128"/>
      <c r="C9" s="129"/>
      <c r="D9" s="126"/>
      <c r="E9" s="126"/>
    </row>
    <row r="10" spans="2:5" x14ac:dyDescent="0.25">
      <c r="B10" s="219" t="s">
        <v>14</v>
      </c>
      <c r="C10" s="219"/>
      <c r="D10" s="131" t="s">
        <v>15</v>
      </c>
    </row>
    <row r="11" spans="2:5" x14ac:dyDescent="0.25">
      <c r="B11" s="10" t="s">
        <v>12</v>
      </c>
      <c r="C11" s="6">
        <v>859.88</v>
      </c>
      <c r="D11" s="15">
        <v>44.09</v>
      </c>
      <c r="E11" s="127"/>
    </row>
    <row r="12" spans="2:5" x14ac:dyDescent="0.25">
      <c r="B12" s="10" t="s">
        <v>12</v>
      </c>
      <c r="C12" s="6">
        <v>1292.43</v>
      </c>
      <c r="D12" s="15">
        <v>31.07</v>
      </c>
    </row>
    <row r="14" spans="2:5" x14ac:dyDescent="0.25">
      <c r="B14" s="219" t="s">
        <v>16</v>
      </c>
      <c r="C14" s="219"/>
      <c r="D14" s="219"/>
      <c r="E14" s="131" t="s">
        <v>17</v>
      </c>
    </row>
    <row r="15" spans="2:5" x14ac:dyDescent="0.25">
      <c r="B15" s="16" t="s">
        <v>18</v>
      </c>
      <c r="C15" s="77">
        <v>1903.98</v>
      </c>
      <c r="D15" s="8">
        <v>0</v>
      </c>
      <c r="E15" s="77">
        <v>0</v>
      </c>
    </row>
    <row r="16" spans="2:5" x14ac:dyDescent="0.25">
      <c r="B16" s="16" t="s">
        <v>18</v>
      </c>
      <c r="C16" s="77">
        <v>2826.65</v>
      </c>
      <c r="D16" s="8">
        <v>7.4999999999999997E-2</v>
      </c>
      <c r="E16" s="77">
        <v>142.80000000000001</v>
      </c>
    </row>
    <row r="17" spans="2:5" x14ac:dyDescent="0.25">
      <c r="B17" s="16" t="s">
        <v>18</v>
      </c>
      <c r="C17" s="77">
        <v>3751.05</v>
      </c>
      <c r="D17" s="9">
        <v>0.15</v>
      </c>
      <c r="E17" s="77">
        <v>354.8</v>
      </c>
    </row>
    <row r="18" spans="2:5" x14ac:dyDescent="0.25">
      <c r="B18" s="16" t="s">
        <v>18</v>
      </c>
      <c r="C18" s="77">
        <v>4664.68</v>
      </c>
      <c r="D18" s="9">
        <v>0.22500000000000001</v>
      </c>
      <c r="E18" s="77">
        <v>636.13</v>
      </c>
    </row>
    <row r="19" spans="2:5" x14ac:dyDescent="0.25">
      <c r="B19" s="16" t="s">
        <v>20</v>
      </c>
      <c r="C19" s="77">
        <f>C18+0.01</f>
        <v>4664.6900000000005</v>
      </c>
      <c r="D19" s="9">
        <v>0.27500000000000002</v>
      </c>
      <c r="E19" s="77">
        <v>869.36</v>
      </c>
    </row>
    <row r="20" spans="2:5" x14ac:dyDescent="0.25">
      <c r="B20" s="17">
        <f>E20</f>
        <v>189.59</v>
      </c>
      <c r="C20" s="215" t="s">
        <v>21</v>
      </c>
      <c r="D20" s="215"/>
      <c r="E20" s="14">
        <v>189.59</v>
      </c>
    </row>
  </sheetData>
  <sheetProtection sheet="1" objects="1" scenarios="1"/>
  <protectedRanges>
    <protectedRange sqref="B3:E20" name="Intervalo2_1"/>
  </protectedRanges>
  <mergeCells count="4">
    <mergeCell ref="B4:C4"/>
    <mergeCell ref="B10:C10"/>
    <mergeCell ref="B14:D14"/>
    <mergeCell ref="C20:D2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R30"/>
  <sheetViews>
    <sheetView tabSelected="1" zoomScaleNormal="100" workbookViewId="0">
      <selection activeCell="D7" sqref="D7"/>
    </sheetView>
  </sheetViews>
  <sheetFormatPr defaultRowHeight="15" x14ac:dyDescent="0.25"/>
  <cols>
    <col min="1" max="1" width="3.7109375" style="103" customWidth="1"/>
    <col min="2" max="2" width="2.5703125" style="103" customWidth="1"/>
    <col min="3" max="3" width="24.7109375" style="103" customWidth="1"/>
    <col min="4" max="4" width="11.140625" style="103" customWidth="1"/>
    <col min="5" max="5" width="2.5703125" style="103" customWidth="1"/>
    <col min="6" max="6" width="21" style="103" customWidth="1"/>
    <col min="7" max="7" width="6.28515625" style="103" customWidth="1"/>
    <col min="8" max="8" width="9.140625" style="103"/>
    <col min="9" max="9" width="9.140625" style="103" customWidth="1"/>
    <col min="10" max="10" width="2.5703125" style="103" customWidth="1"/>
    <col min="11" max="11" width="38.42578125" style="103" customWidth="1"/>
    <col min="12" max="12" width="6.7109375" style="103" customWidth="1"/>
    <col min="13" max="13" width="9.140625" style="103" customWidth="1"/>
    <col min="14" max="14" width="2.42578125" style="103" customWidth="1"/>
    <col min="15" max="15" width="3.5703125" style="106" customWidth="1"/>
    <col min="16" max="16" width="10.140625" style="106" customWidth="1"/>
    <col min="17" max="17" width="9.5703125" style="106" customWidth="1"/>
    <col min="18" max="18" width="9.140625" style="106"/>
    <col min="19" max="16384" width="9.140625" style="103"/>
  </cols>
  <sheetData>
    <row r="1" spans="2:18" ht="3.75" customHeight="1" x14ac:dyDescent="0.25"/>
    <row r="2" spans="2:18" ht="25.5" customHeight="1" x14ac:dyDescent="0.4">
      <c r="C2" s="104"/>
      <c r="F2" s="105"/>
      <c r="O2" s="103"/>
      <c r="P2" s="103"/>
      <c r="Q2" s="103"/>
      <c r="R2" s="103"/>
    </row>
    <row r="3" spans="2:18" ht="15" customHeight="1" x14ac:dyDescent="0.2">
      <c r="M3" s="178"/>
      <c r="O3" s="103"/>
      <c r="P3" s="103"/>
      <c r="Q3" s="103"/>
      <c r="R3" s="103"/>
    </row>
    <row r="4" spans="2:18" s="189" customFormat="1" ht="19.5" customHeight="1" x14ac:dyDescent="0.25">
      <c r="B4" s="185"/>
      <c r="C4" s="186" t="s">
        <v>96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8" s="184" customFormat="1" ht="14.1" customHeight="1" x14ac:dyDescent="0.2">
      <c r="B5" s="179"/>
      <c r="C5" s="180" t="s">
        <v>89</v>
      </c>
      <c r="D5" s="181"/>
      <c r="E5" s="181"/>
      <c r="F5" s="182" t="s">
        <v>88</v>
      </c>
      <c r="G5" s="181"/>
      <c r="H5" s="181"/>
      <c r="I5" s="181"/>
      <c r="J5" s="181"/>
      <c r="K5" s="182" t="s">
        <v>77</v>
      </c>
      <c r="L5" s="181"/>
      <c r="M5" s="181"/>
      <c r="N5" s="183"/>
    </row>
    <row r="6" spans="2:18" ht="14.1" customHeight="1" x14ac:dyDescent="0.2">
      <c r="B6" s="94"/>
      <c r="C6" s="164" t="s">
        <v>42</v>
      </c>
      <c r="D6" s="134">
        <v>937</v>
      </c>
      <c r="E6" s="95"/>
      <c r="F6" s="143" t="s">
        <v>46</v>
      </c>
      <c r="G6" s="143" t="s">
        <v>47</v>
      </c>
      <c r="H6" s="143" t="s">
        <v>51</v>
      </c>
      <c r="I6" s="191" t="s">
        <v>52</v>
      </c>
      <c r="J6" s="95"/>
      <c r="K6" s="143" t="s">
        <v>64</v>
      </c>
      <c r="L6" s="132"/>
      <c r="M6" s="133"/>
      <c r="N6" s="97"/>
      <c r="O6" s="103"/>
      <c r="P6" s="103"/>
      <c r="Q6" s="103"/>
      <c r="R6" s="103"/>
    </row>
    <row r="7" spans="2:18" ht="14.1" customHeight="1" x14ac:dyDescent="0.2">
      <c r="B7" s="94"/>
      <c r="C7" s="111" t="s">
        <v>43</v>
      </c>
      <c r="D7" s="135">
        <v>0</v>
      </c>
      <c r="E7" s="95"/>
      <c r="F7" s="160" t="s">
        <v>40</v>
      </c>
      <c r="G7" s="161">
        <f>D8</f>
        <v>30</v>
      </c>
      <c r="H7" s="162">
        <f>D6/30*G7</f>
        <v>937</v>
      </c>
      <c r="I7" s="162"/>
      <c r="J7" s="95"/>
      <c r="K7" s="155" t="s">
        <v>66</v>
      </c>
      <c r="L7" s="156"/>
      <c r="M7" s="157">
        <f>D17+D20</f>
        <v>937</v>
      </c>
      <c r="N7" s="97"/>
      <c r="O7" s="103"/>
      <c r="P7" s="103"/>
      <c r="Q7" s="103"/>
      <c r="R7" s="103"/>
    </row>
    <row r="8" spans="2:18" ht="14.1" customHeight="1" x14ac:dyDescent="0.2">
      <c r="B8" s="94"/>
      <c r="C8" s="164" t="s">
        <v>61</v>
      </c>
      <c r="D8" s="135">
        <v>30</v>
      </c>
      <c r="E8" s="95"/>
      <c r="F8" s="81" t="s">
        <v>23</v>
      </c>
      <c r="G8" s="114">
        <f>IF(H8&gt;0,D7,0)</f>
        <v>0</v>
      </c>
      <c r="H8" s="80">
        <f>IF(D17+D20&lt;=TABELAS!$C$11,TABELAS!$D$11,IF(D17+D20&lt;=TABELAS!$C$12,TABELAS!$D$12))*D7</f>
        <v>0</v>
      </c>
      <c r="I8" s="80"/>
      <c r="J8" s="95"/>
      <c r="K8" s="117" t="s">
        <v>92</v>
      </c>
      <c r="L8" s="118"/>
      <c r="M8" s="119">
        <f>D17+H12+D14</f>
        <v>937</v>
      </c>
      <c r="N8" s="97"/>
      <c r="O8" s="103"/>
      <c r="P8" s="103"/>
      <c r="Q8" s="103"/>
      <c r="R8" s="103"/>
    </row>
    <row r="9" spans="2:18" ht="14.1" customHeight="1" x14ac:dyDescent="0.2">
      <c r="B9" s="94"/>
      <c r="C9" s="111" t="s">
        <v>44</v>
      </c>
      <c r="D9" s="135">
        <v>0</v>
      </c>
      <c r="E9" s="95"/>
      <c r="F9" s="160" t="s">
        <v>41</v>
      </c>
      <c r="G9" s="161">
        <f>D9</f>
        <v>0</v>
      </c>
      <c r="H9" s="162">
        <f>D6/30*G9</f>
        <v>0</v>
      </c>
      <c r="I9" s="162"/>
      <c r="J9" s="95"/>
      <c r="K9" s="155" t="s">
        <v>93</v>
      </c>
      <c r="L9" s="156"/>
      <c r="M9" s="157">
        <f>IF(G7=0,0,H11-I12+H12)</f>
        <v>0</v>
      </c>
      <c r="N9" s="97"/>
      <c r="O9" s="103"/>
      <c r="P9" s="103"/>
      <c r="Q9" s="103"/>
      <c r="R9" s="103"/>
    </row>
    <row r="10" spans="2:18" ht="14.1" customHeight="1" x14ac:dyDescent="0.2">
      <c r="B10" s="94"/>
      <c r="C10" s="164" t="s">
        <v>90</v>
      </c>
      <c r="D10" s="135">
        <v>0</v>
      </c>
      <c r="E10" s="95"/>
      <c r="F10" s="81" t="s">
        <v>48</v>
      </c>
      <c r="G10" s="81"/>
      <c r="H10" s="80">
        <f>H9/3</f>
        <v>0</v>
      </c>
      <c r="I10" s="80"/>
      <c r="J10" s="95"/>
      <c r="K10" s="95"/>
      <c r="L10" s="95"/>
      <c r="M10" s="95"/>
      <c r="N10" s="97"/>
      <c r="O10" s="103"/>
      <c r="P10" s="103"/>
      <c r="Q10" s="103"/>
      <c r="R10" s="103"/>
    </row>
    <row r="11" spans="2:18" ht="14.1" customHeight="1" x14ac:dyDescent="0.2">
      <c r="B11" s="94"/>
      <c r="C11" s="112" t="s">
        <v>56</v>
      </c>
      <c r="D11" s="135">
        <v>0</v>
      </c>
      <c r="E11" s="95"/>
      <c r="F11" s="160" t="s">
        <v>45</v>
      </c>
      <c r="G11" s="161">
        <f>D11</f>
        <v>0</v>
      </c>
      <c r="H11" s="162">
        <f>D6/12*G11</f>
        <v>0</v>
      </c>
      <c r="I11" s="162"/>
      <c r="J11" s="95"/>
      <c r="K11" s="143" t="s">
        <v>68</v>
      </c>
      <c r="L11" s="132"/>
      <c r="M11" s="133"/>
      <c r="N11" s="97"/>
      <c r="O11" s="103"/>
      <c r="P11" s="103"/>
      <c r="Q11" s="103"/>
      <c r="R11" s="103"/>
    </row>
    <row r="12" spans="2:18" ht="14.1" customHeight="1" x14ac:dyDescent="0.2">
      <c r="B12" s="94"/>
      <c r="C12" s="165" t="s">
        <v>58</v>
      </c>
      <c r="D12" s="136">
        <v>0</v>
      </c>
      <c r="E12" s="95"/>
      <c r="F12" s="81" t="s">
        <v>49</v>
      </c>
      <c r="G12" s="114">
        <f>IF(D11&gt;0,0,D10)</f>
        <v>0</v>
      </c>
      <c r="H12" s="80">
        <f>D6/12*G12/2</f>
        <v>0</v>
      </c>
      <c r="I12" s="80">
        <f>D6/12*G11/2</f>
        <v>0</v>
      </c>
      <c r="J12" s="95"/>
      <c r="K12" s="167" t="s">
        <v>65</v>
      </c>
      <c r="L12" s="168">
        <v>0.08</v>
      </c>
      <c r="M12" s="169">
        <f>(M8+M9)*L12</f>
        <v>74.960000000000008</v>
      </c>
      <c r="N12" s="97"/>
      <c r="O12" s="103"/>
      <c r="P12" s="103"/>
      <c r="Q12" s="103"/>
      <c r="R12" s="103"/>
    </row>
    <row r="13" spans="2:18" ht="14.1" customHeight="1" x14ac:dyDescent="0.2">
      <c r="B13" s="94"/>
      <c r="C13" s="112" t="s">
        <v>84</v>
      </c>
      <c r="D13" s="136">
        <v>0</v>
      </c>
      <c r="E13" s="95"/>
      <c r="F13" s="160" t="s">
        <v>54</v>
      </c>
      <c r="G13" s="163">
        <f>IF(D17&lt;=TABELAS!$C$5,TABELAS!$D$5,IF(D17&lt;=TABELAS!$C$6,TABELAS!$D$6,IF(D17&lt;=TABELAS!$C$7,TABELAS!$D$7,TABELAS!$B$8)))</f>
        <v>0.08</v>
      </c>
      <c r="H13" s="162"/>
      <c r="I13" s="162">
        <f>IF(G13="teto",TABELAS!$D$8,D17*G13)</f>
        <v>74.960000000000008</v>
      </c>
      <c r="J13" s="95"/>
      <c r="K13" s="86" t="s">
        <v>69</v>
      </c>
      <c r="L13" s="88">
        <v>3.2000000000000001E-2</v>
      </c>
      <c r="M13" s="87">
        <f>(M8+M9)*L13</f>
        <v>29.984000000000002</v>
      </c>
      <c r="N13" s="97"/>
      <c r="O13" s="103"/>
      <c r="P13" s="103"/>
      <c r="Q13" s="103"/>
      <c r="R13" s="103"/>
    </row>
    <row r="14" spans="2:18" ht="14.1" customHeight="1" x14ac:dyDescent="0.2">
      <c r="B14" s="94"/>
      <c r="C14" s="164" t="s">
        <v>95</v>
      </c>
      <c r="D14" s="134">
        <v>0</v>
      </c>
      <c r="E14" s="95"/>
      <c r="F14" s="81" t="s">
        <v>78</v>
      </c>
      <c r="G14" s="115">
        <f>IF(D20&lt;=TABELAS!$C$5,TABELAS!$D$5,IF(D20&lt;=TABELAS!$C$6,TABELAS!$D$6,IF(D20&lt;=TABELAS!$C$7,TABELAS!$D$7,TABELAS!$B$8)))</f>
        <v>0.08</v>
      </c>
      <c r="H14" s="80"/>
      <c r="I14" s="80">
        <f>D20*G13</f>
        <v>0</v>
      </c>
      <c r="J14" s="95"/>
      <c r="K14" s="170" t="s">
        <v>71</v>
      </c>
      <c r="L14" s="171">
        <v>0.08</v>
      </c>
      <c r="M14" s="172">
        <f>M7*L14</f>
        <v>74.960000000000008</v>
      </c>
      <c r="N14" s="97"/>
      <c r="O14" s="103"/>
      <c r="P14" s="103"/>
      <c r="Q14" s="103"/>
      <c r="R14" s="103"/>
    </row>
    <row r="15" spans="2:18" ht="14.1" customHeight="1" x14ac:dyDescent="0.2">
      <c r="B15" s="94"/>
      <c r="C15" s="95"/>
      <c r="D15" s="95"/>
      <c r="E15" s="95"/>
      <c r="F15" s="160" t="s">
        <v>63</v>
      </c>
      <c r="G15" s="163">
        <f>IF((H9+H10)=0,0,IF((H9+H10)&lt;=TABELAS!$C$5,TABELAS!$D$5,IF((H9+H10)&lt;=TABELAS!$C$6,TABELAS!$D$6,IF((H9+H10)&lt;=TABELAS!$C$7,TABELAS!$D$7,TABELAS!$B$8))))</f>
        <v>0</v>
      </c>
      <c r="H15" s="162">
        <f>(H9+H10)*G15</f>
        <v>0</v>
      </c>
      <c r="I15" s="162"/>
      <c r="J15" s="95"/>
      <c r="K15" s="86" t="s">
        <v>70</v>
      </c>
      <c r="L15" s="88">
        <v>8.0000000000000002E-3</v>
      </c>
      <c r="M15" s="87">
        <f>M7*L15</f>
        <v>7.4960000000000004</v>
      </c>
      <c r="N15" s="97"/>
      <c r="O15" s="103"/>
      <c r="P15" s="103"/>
      <c r="Q15" s="103"/>
      <c r="R15" s="103"/>
    </row>
    <row r="16" spans="2:18" ht="14.1" customHeight="1" x14ac:dyDescent="0.2">
      <c r="B16" s="94"/>
      <c r="C16" s="95"/>
      <c r="D16" s="166" t="s">
        <v>57</v>
      </c>
      <c r="E16" s="95"/>
      <c r="F16" s="81" t="s">
        <v>55</v>
      </c>
      <c r="G16" s="116">
        <f>IF(D23&lt;=TABELAS!$C$15,TABELAS!$D$15,IF(D23&lt;=TABELAS!$C$16,TABELAS!$D$16,IF(D23&lt;=TABELAS!$C$17,TABELAS!$D$17,IF(D23&lt;=TABELAS!$C$18,TABELAS!$D$18,TABELAS!$D$19))))</f>
        <v>0</v>
      </c>
      <c r="H16" s="80"/>
      <c r="I16" s="80">
        <f>(D23*G16)-(VLOOKUP(G16,TABELAS!$D$15:$E$19,2,0))</f>
        <v>0</v>
      </c>
      <c r="J16" s="95"/>
      <c r="K16" s="170" t="s">
        <v>72</v>
      </c>
      <c r="L16" s="171">
        <f>G13</f>
        <v>0.08</v>
      </c>
      <c r="M16" s="172">
        <f>I13+I14</f>
        <v>74.960000000000008</v>
      </c>
      <c r="N16" s="97"/>
      <c r="O16" s="103"/>
      <c r="P16" s="103"/>
      <c r="Q16" s="103"/>
      <c r="R16" s="103"/>
    </row>
    <row r="17" spans="2:18" ht="14.1" customHeight="1" x14ac:dyDescent="0.2">
      <c r="B17" s="94"/>
      <c r="C17" s="95"/>
      <c r="D17" s="113">
        <f>H7+H9+H10+H21-I20-I21+H20</f>
        <v>937</v>
      </c>
      <c r="E17" s="95"/>
      <c r="F17" s="160" t="s">
        <v>60</v>
      </c>
      <c r="G17" s="163">
        <f>D12</f>
        <v>0</v>
      </c>
      <c r="H17" s="162"/>
      <c r="I17" s="162">
        <f>H7*G17</f>
        <v>0</v>
      </c>
      <c r="J17" s="95"/>
      <c r="K17" s="86" t="s">
        <v>73</v>
      </c>
      <c r="L17" s="90">
        <f>G8</f>
        <v>0</v>
      </c>
      <c r="M17" s="87">
        <f>-H8</f>
        <v>0</v>
      </c>
      <c r="N17" s="97"/>
      <c r="O17" s="103"/>
      <c r="P17" s="103"/>
      <c r="Q17" s="103"/>
      <c r="R17" s="103"/>
    </row>
    <row r="18" spans="2:18" ht="14.1" customHeight="1" x14ac:dyDescent="0.2">
      <c r="B18" s="94"/>
      <c r="C18" s="95"/>
      <c r="D18" s="100"/>
      <c r="E18" s="95"/>
      <c r="F18" s="81" t="s">
        <v>62</v>
      </c>
      <c r="G18" s="115"/>
      <c r="H18" s="80"/>
      <c r="I18" s="80">
        <f>H9+H10</f>
        <v>0</v>
      </c>
      <c r="J18" s="95"/>
      <c r="K18" s="166" t="s">
        <v>74</v>
      </c>
      <c r="L18" s="173">
        <f>G16</f>
        <v>0</v>
      </c>
      <c r="M18" s="174">
        <f>I16</f>
        <v>0</v>
      </c>
      <c r="N18" s="97"/>
      <c r="O18" s="103"/>
      <c r="P18" s="103"/>
      <c r="Q18" s="103"/>
      <c r="R18" s="103"/>
    </row>
    <row r="19" spans="2:18" ht="14.1" customHeight="1" x14ac:dyDescent="0.2">
      <c r="B19" s="94"/>
      <c r="C19" s="95"/>
      <c r="D19" s="166" t="s">
        <v>59</v>
      </c>
      <c r="E19" s="95"/>
      <c r="F19" s="160" t="s">
        <v>85</v>
      </c>
      <c r="G19" s="163">
        <f>D13</f>
        <v>0</v>
      </c>
      <c r="H19" s="162"/>
      <c r="I19" s="162">
        <f>D6*G19</f>
        <v>0</v>
      </c>
      <c r="J19" s="95"/>
      <c r="K19" s="176" t="s">
        <v>86</v>
      </c>
      <c r="L19" s="177"/>
      <c r="M19" s="175">
        <f>SUM(M12:M18)</f>
        <v>262.36</v>
      </c>
      <c r="N19" s="97"/>
      <c r="O19" s="103"/>
      <c r="P19" s="103"/>
      <c r="Q19" s="103"/>
      <c r="R19" s="103"/>
    </row>
    <row r="20" spans="2:18" ht="14.1" customHeight="1" x14ac:dyDescent="0.2">
      <c r="B20" s="94"/>
      <c r="C20" s="95"/>
      <c r="D20" s="113">
        <f>IF(G7&gt;0,0,H11)</f>
        <v>0</v>
      </c>
      <c r="E20" s="95"/>
      <c r="F20" s="137" t="s">
        <v>50</v>
      </c>
      <c r="G20" s="137"/>
      <c r="H20" s="138"/>
      <c r="I20" s="138"/>
      <c r="J20" s="95"/>
      <c r="K20" s="95"/>
      <c r="L20" s="95"/>
      <c r="M20" s="100"/>
      <c r="N20" s="97"/>
      <c r="O20" s="103"/>
      <c r="P20" s="103"/>
      <c r="Q20" s="103"/>
      <c r="R20" s="103"/>
    </row>
    <row r="21" spans="2:18" ht="14.1" customHeight="1" x14ac:dyDescent="0.2">
      <c r="B21" s="94"/>
      <c r="C21" s="121" t="s">
        <v>79</v>
      </c>
      <c r="D21" s="95"/>
      <c r="E21" s="95"/>
      <c r="F21" s="137" t="s">
        <v>50</v>
      </c>
      <c r="G21" s="137"/>
      <c r="H21" s="138"/>
      <c r="I21" s="138"/>
      <c r="J21" s="95"/>
      <c r="K21" s="96"/>
      <c r="L21" s="95"/>
      <c r="M21" s="100"/>
      <c r="N21" s="97"/>
      <c r="O21" s="103"/>
      <c r="P21" s="103"/>
      <c r="Q21" s="103"/>
      <c r="R21" s="103"/>
    </row>
    <row r="22" spans="2:18" ht="14.1" customHeight="1" x14ac:dyDescent="0.25">
      <c r="B22" s="94"/>
      <c r="C22" s="122" t="s">
        <v>29</v>
      </c>
      <c r="D22" s="166" t="s">
        <v>26</v>
      </c>
      <c r="E22" s="95"/>
      <c r="F22" s="82" t="s">
        <v>7</v>
      </c>
      <c r="G22" s="140"/>
      <c r="H22" s="139">
        <f>SUM(H7:H21)</f>
        <v>937</v>
      </c>
      <c r="I22" s="83">
        <f>SUM(I7:I21)</f>
        <v>74.960000000000008</v>
      </c>
      <c r="J22" s="95"/>
      <c r="K22" s="95"/>
      <c r="L22" s="102"/>
      <c r="M22" s="100"/>
      <c r="N22" s="97"/>
    </row>
    <row r="23" spans="2:18" ht="14.1" customHeight="1" x14ac:dyDescent="0.25">
      <c r="B23" s="94"/>
      <c r="C23" s="190" t="s">
        <v>87</v>
      </c>
      <c r="D23" s="113">
        <f>IF((D17-I13-(D7*TABELAS!$E$20))&lt;0,0,D17-I13-(D7*TABELAS!$E$20))</f>
        <v>862.04</v>
      </c>
      <c r="E23" s="95"/>
      <c r="F23" s="84" t="s">
        <v>53</v>
      </c>
      <c r="G23" s="85"/>
      <c r="H23" s="221">
        <f>H22-I22</f>
        <v>862.04</v>
      </c>
      <c r="I23" s="222"/>
      <c r="J23" s="95"/>
      <c r="K23" s="95"/>
      <c r="L23" s="102"/>
      <c r="M23" s="207" t="s">
        <v>91</v>
      </c>
      <c r="N23" s="97"/>
    </row>
    <row r="24" spans="2:18" ht="14.1" customHeight="1" x14ac:dyDescent="0.25">
      <c r="B24" s="98"/>
      <c r="C24" s="99"/>
      <c r="D24" s="99"/>
      <c r="E24" s="99"/>
      <c r="F24" s="99"/>
      <c r="G24" s="99"/>
      <c r="H24" s="99"/>
      <c r="I24" s="99"/>
      <c r="J24" s="99"/>
      <c r="K24" s="220" t="s">
        <v>75</v>
      </c>
      <c r="L24" s="220"/>
      <c r="M24" s="220"/>
      <c r="N24" s="101"/>
    </row>
    <row r="25" spans="2:18" ht="14.1" customHeight="1" x14ac:dyDescent="0.25">
      <c r="I25" s="107"/>
    </row>
    <row r="26" spans="2:18" ht="14.1" customHeight="1" x14ac:dyDescent="0.25"/>
    <row r="27" spans="2:18" ht="14.1" customHeight="1" x14ac:dyDescent="0.25">
      <c r="L27" s="108"/>
      <c r="M27" s="109"/>
    </row>
    <row r="28" spans="2:18" ht="14.1" customHeight="1" x14ac:dyDescent="0.25"/>
    <row r="29" spans="2:18" ht="14.1" customHeight="1" x14ac:dyDescent="0.25">
      <c r="K29" s="110"/>
    </row>
    <row r="30" spans="2:18" ht="14.1" customHeight="1" x14ac:dyDescent="0.25"/>
  </sheetData>
  <sheetProtection password="95A1" sheet="1" objects="1" scenarios="1"/>
  <protectedRanges>
    <protectedRange sqref="K24" name="Instrução"/>
    <protectedRange sqref="F20:I21" name="Outras Verbas"/>
    <protectedRange sqref="D6:D14" name="Dados"/>
    <protectedRange sqref="C4" name="Nome Doméstico"/>
  </protectedRanges>
  <mergeCells count="2">
    <mergeCell ref="K24:M24"/>
    <mergeCell ref="H23:I23"/>
  </mergeCells>
  <conditionalFormatting sqref="G1:G5 G7:G13 G15:G1048576">
    <cfRule type="cellIs" dxfId="12" priority="3" operator="equal">
      <formula>0</formula>
    </cfRule>
  </conditionalFormatting>
  <conditionalFormatting sqref="G14">
    <cfRule type="cellIs" dxfId="11" priority="1" operator="equal">
      <formula>0</formula>
    </cfRule>
  </conditionalFormatting>
  <hyperlinks>
    <hyperlink ref="C23" r:id="rId1"/>
    <hyperlink ref="M23" location="Resumo!A1" display="RESUMO"/>
  </hyperlinks>
  <pageMargins left="0.25" right="0.25" top="0.75" bottom="0.75" header="0.3" footer="0.3"/>
  <pageSetup paperSize="9" scale="94" orientation="landscape" horizontalDpi="4294967293" verticalDpi="4294967293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R30"/>
  <sheetViews>
    <sheetView showGridLines="0" showRowColHeaders="0" topLeftCell="A4" zoomScaleNormal="100" workbookViewId="0">
      <selection activeCell="D7" sqref="D7"/>
    </sheetView>
  </sheetViews>
  <sheetFormatPr defaultRowHeight="15" x14ac:dyDescent="0.25"/>
  <cols>
    <col min="1" max="1" width="3.7109375" style="103" customWidth="1"/>
    <col min="2" max="2" width="2.5703125" style="103" customWidth="1"/>
    <col min="3" max="3" width="24.7109375" style="103" customWidth="1"/>
    <col min="4" max="4" width="11.140625" style="103" customWidth="1"/>
    <col min="5" max="5" width="2.5703125" style="103" customWidth="1"/>
    <col min="6" max="6" width="21.42578125" style="103" customWidth="1"/>
    <col min="7" max="7" width="6.28515625" style="103" customWidth="1"/>
    <col min="8" max="9" width="9.140625" style="103"/>
    <col min="10" max="10" width="2.5703125" style="103" customWidth="1"/>
    <col min="11" max="11" width="38.42578125" style="103" customWidth="1"/>
    <col min="12" max="12" width="6.7109375" style="103" customWidth="1"/>
    <col min="13" max="13" width="9.140625" style="103" customWidth="1"/>
    <col min="14" max="14" width="2.42578125" style="103" customWidth="1"/>
    <col min="15" max="15" width="3.5703125" style="106" customWidth="1"/>
    <col min="16" max="16" width="10.140625" style="106" customWidth="1"/>
    <col min="17" max="17" width="9.5703125" style="106" customWidth="1"/>
    <col min="18" max="18" width="9.140625" style="106"/>
    <col min="19" max="16384" width="9.140625" style="103"/>
  </cols>
  <sheetData>
    <row r="1" spans="2:18" ht="3.75" customHeight="1" x14ac:dyDescent="0.25"/>
    <row r="2" spans="2:18" ht="25.5" customHeight="1" x14ac:dyDescent="0.4">
      <c r="C2" s="104"/>
      <c r="F2" s="105"/>
      <c r="O2" s="103"/>
      <c r="P2" s="103"/>
      <c r="Q2" s="103"/>
      <c r="R2" s="103"/>
    </row>
    <row r="3" spans="2:18" ht="15" customHeight="1" x14ac:dyDescent="0.2">
      <c r="M3" s="178"/>
      <c r="O3" s="103"/>
      <c r="P3" s="103"/>
      <c r="Q3" s="103"/>
      <c r="R3" s="103"/>
    </row>
    <row r="4" spans="2:18" s="189" customFormat="1" ht="19.5" customHeight="1" x14ac:dyDescent="0.25">
      <c r="B4" s="185"/>
      <c r="C4" s="186" t="s">
        <v>97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8" s="184" customFormat="1" ht="14.1" customHeight="1" x14ac:dyDescent="0.2">
      <c r="B5" s="179"/>
      <c r="C5" s="180" t="s">
        <v>89</v>
      </c>
      <c r="D5" s="181"/>
      <c r="E5" s="181"/>
      <c r="F5" s="182" t="s">
        <v>88</v>
      </c>
      <c r="G5" s="181"/>
      <c r="H5" s="181"/>
      <c r="I5" s="181"/>
      <c r="J5" s="181"/>
      <c r="K5" s="182" t="s">
        <v>77</v>
      </c>
      <c r="L5" s="181"/>
      <c r="M5" s="181"/>
      <c r="N5" s="183"/>
    </row>
    <row r="6" spans="2:18" ht="14.1" customHeight="1" x14ac:dyDescent="0.2">
      <c r="B6" s="94"/>
      <c r="C6" s="164" t="s">
        <v>42</v>
      </c>
      <c r="D6" s="134">
        <v>0</v>
      </c>
      <c r="E6" s="95"/>
      <c r="F6" s="143" t="s">
        <v>46</v>
      </c>
      <c r="G6" s="143" t="s">
        <v>47</v>
      </c>
      <c r="H6" s="143" t="s">
        <v>51</v>
      </c>
      <c r="I6" s="191" t="s">
        <v>52</v>
      </c>
      <c r="J6" s="95"/>
      <c r="K6" s="143" t="s">
        <v>64</v>
      </c>
      <c r="L6" s="132"/>
      <c r="M6" s="133"/>
      <c r="N6" s="97"/>
      <c r="O6" s="103"/>
      <c r="P6" s="103"/>
      <c r="Q6" s="103"/>
      <c r="R6" s="103"/>
    </row>
    <row r="7" spans="2:18" ht="14.1" customHeight="1" x14ac:dyDescent="0.2">
      <c r="B7" s="94"/>
      <c r="C7" s="111" t="s">
        <v>43</v>
      </c>
      <c r="D7" s="135">
        <v>0</v>
      </c>
      <c r="E7" s="95"/>
      <c r="F7" s="160" t="s">
        <v>40</v>
      </c>
      <c r="G7" s="161">
        <f>D8</f>
        <v>30</v>
      </c>
      <c r="H7" s="162">
        <f>D6/30*G7</f>
        <v>0</v>
      </c>
      <c r="I7" s="162"/>
      <c r="J7" s="95"/>
      <c r="K7" s="155" t="s">
        <v>66</v>
      </c>
      <c r="L7" s="156"/>
      <c r="M7" s="157">
        <f>D16+D19</f>
        <v>0</v>
      </c>
      <c r="N7" s="97"/>
      <c r="O7" s="103"/>
      <c r="P7" s="103"/>
      <c r="Q7" s="103"/>
      <c r="R7" s="103"/>
    </row>
    <row r="8" spans="2:18" ht="14.1" customHeight="1" x14ac:dyDescent="0.2">
      <c r="B8" s="94"/>
      <c r="C8" s="164" t="s">
        <v>61</v>
      </c>
      <c r="D8" s="135">
        <v>30</v>
      </c>
      <c r="E8" s="95"/>
      <c r="F8" s="81" t="s">
        <v>23</v>
      </c>
      <c r="G8" s="114">
        <f>IF(H8&gt;0,D7,0)</f>
        <v>0</v>
      </c>
      <c r="H8" s="80">
        <f>IF(D16+D19&lt;=TABELAS!$C$11,TABELAS!$D$11,IF(D16+D19&lt;=TABELAS!$C$12,TABELAS!$D$12))*D7</f>
        <v>0</v>
      </c>
      <c r="I8" s="80"/>
      <c r="J8" s="95"/>
      <c r="K8" s="117" t="s">
        <v>92</v>
      </c>
      <c r="L8" s="118"/>
      <c r="M8" s="119">
        <f>D16+H12</f>
        <v>0</v>
      </c>
      <c r="N8" s="97"/>
      <c r="O8" s="103"/>
      <c r="P8" s="103"/>
      <c r="Q8" s="103"/>
      <c r="R8" s="103"/>
    </row>
    <row r="9" spans="2:18" ht="14.1" customHeight="1" x14ac:dyDescent="0.2">
      <c r="B9" s="94"/>
      <c r="C9" s="111" t="s">
        <v>44</v>
      </c>
      <c r="D9" s="213">
        <v>0</v>
      </c>
      <c r="E9" s="95"/>
      <c r="F9" s="160" t="s">
        <v>41</v>
      </c>
      <c r="G9" s="161">
        <f>D9</f>
        <v>0</v>
      </c>
      <c r="H9" s="162">
        <f>D6/30*G9</f>
        <v>0</v>
      </c>
      <c r="I9" s="162"/>
      <c r="J9" s="95"/>
      <c r="K9" s="155" t="s">
        <v>93</v>
      </c>
      <c r="L9" s="156"/>
      <c r="M9" s="157">
        <f>IF(G7=0,0,H11-I12+H12)</f>
        <v>0</v>
      </c>
      <c r="N9" s="97"/>
      <c r="O9" s="103"/>
      <c r="P9" s="103"/>
      <c r="Q9" s="103"/>
      <c r="R9" s="103"/>
    </row>
    <row r="10" spans="2:18" ht="14.1" customHeight="1" x14ac:dyDescent="0.2">
      <c r="B10" s="94"/>
      <c r="C10" s="164" t="s">
        <v>90</v>
      </c>
      <c r="D10" s="135">
        <v>0</v>
      </c>
      <c r="E10" s="95"/>
      <c r="F10" s="81" t="s">
        <v>48</v>
      </c>
      <c r="G10" s="81"/>
      <c r="H10" s="80">
        <f>H9/3</f>
        <v>0</v>
      </c>
      <c r="I10" s="80"/>
      <c r="J10" s="95"/>
      <c r="K10" s="95"/>
      <c r="L10" s="95"/>
      <c r="M10" s="95"/>
      <c r="N10" s="97"/>
      <c r="O10" s="103"/>
      <c r="P10" s="103"/>
      <c r="Q10" s="103"/>
      <c r="R10" s="103"/>
    </row>
    <row r="11" spans="2:18" ht="14.1" customHeight="1" x14ac:dyDescent="0.2">
      <c r="B11" s="94"/>
      <c r="C11" s="112" t="s">
        <v>56</v>
      </c>
      <c r="D11" s="135">
        <v>0</v>
      </c>
      <c r="E11" s="95"/>
      <c r="F11" s="160" t="s">
        <v>45</v>
      </c>
      <c r="G11" s="161">
        <f>D11</f>
        <v>0</v>
      </c>
      <c r="H11" s="162">
        <f>D6/12*G11</f>
        <v>0</v>
      </c>
      <c r="I11" s="162"/>
      <c r="J11" s="95"/>
      <c r="K11" s="143" t="s">
        <v>68</v>
      </c>
      <c r="L11" s="132"/>
      <c r="M11" s="133"/>
      <c r="N11" s="97"/>
      <c r="O11" s="103"/>
      <c r="P11" s="103"/>
      <c r="Q11" s="103"/>
      <c r="R11" s="103"/>
    </row>
    <row r="12" spans="2:18" ht="14.1" customHeight="1" x14ac:dyDescent="0.2">
      <c r="B12" s="94"/>
      <c r="C12" s="165" t="s">
        <v>58</v>
      </c>
      <c r="D12" s="136">
        <v>0</v>
      </c>
      <c r="E12" s="95"/>
      <c r="F12" s="81" t="s">
        <v>49</v>
      </c>
      <c r="G12" s="114">
        <f>IF(D11&gt;0,0,D10)</f>
        <v>0</v>
      </c>
      <c r="H12" s="80">
        <f>D6/12*G12/2</f>
        <v>0</v>
      </c>
      <c r="I12" s="80">
        <f>D6/12*G11/2</f>
        <v>0</v>
      </c>
      <c r="J12" s="95"/>
      <c r="K12" s="167" t="s">
        <v>65</v>
      </c>
      <c r="L12" s="168">
        <v>0.08</v>
      </c>
      <c r="M12" s="169">
        <f>(M8+M9)*L12</f>
        <v>0</v>
      </c>
      <c r="N12" s="97"/>
      <c r="O12" s="103"/>
      <c r="P12" s="103"/>
      <c r="Q12" s="103"/>
      <c r="R12" s="103"/>
    </row>
    <row r="13" spans="2:18" ht="14.1" customHeight="1" x14ac:dyDescent="0.2">
      <c r="B13" s="94"/>
      <c r="C13" s="112" t="s">
        <v>84</v>
      </c>
      <c r="D13" s="136">
        <v>0</v>
      </c>
      <c r="E13" s="95"/>
      <c r="F13" s="160" t="s">
        <v>54</v>
      </c>
      <c r="G13" s="163">
        <f>IF(D16&lt;=TABELAS!$C$5,TABELAS!$D$5,IF(D16&lt;=TABELAS!$C$6,TABELAS!$D$6,IF(D16&lt;=TABELAS!$C$7,TABELAS!$D$7,TABELAS!$B$8)))</f>
        <v>0.08</v>
      </c>
      <c r="H13" s="162"/>
      <c r="I13" s="162">
        <f>IF(G13="teto",TABELAS!$D$8,D16*G13)</f>
        <v>0</v>
      </c>
      <c r="J13" s="95"/>
      <c r="K13" s="86" t="s">
        <v>69</v>
      </c>
      <c r="L13" s="88">
        <v>3.2000000000000001E-2</v>
      </c>
      <c r="M13" s="87">
        <f>(M8+M9)*L13</f>
        <v>0</v>
      </c>
      <c r="N13" s="97"/>
      <c r="O13" s="103"/>
      <c r="P13" s="103"/>
      <c r="Q13" s="103"/>
      <c r="R13" s="103"/>
    </row>
    <row r="14" spans="2:18" ht="14.1" customHeight="1" x14ac:dyDescent="0.2">
      <c r="B14" s="94"/>
      <c r="D14" s="95"/>
      <c r="E14" s="95"/>
      <c r="F14" s="81" t="s">
        <v>78</v>
      </c>
      <c r="G14" s="115">
        <f>IF(D19&lt;=TABELAS!$C$5,TABELAS!$D$5,IF(D19&lt;=TABELAS!$C$6,TABELAS!$D$6,IF(D19&lt;=TABELAS!$C$7,TABELAS!$D$7,TABELAS!$B$8)))</f>
        <v>0.08</v>
      </c>
      <c r="H14" s="80"/>
      <c r="I14" s="80">
        <f>D19*G13</f>
        <v>0</v>
      </c>
      <c r="J14" s="95"/>
      <c r="K14" s="170" t="s">
        <v>71</v>
      </c>
      <c r="L14" s="171">
        <v>0.08</v>
      </c>
      <c r="M14" s="172">
        <f>M7*L14</f>
        <v>0</v>
      </c>
      <c r="N14" s="97"/>
      <c r="O14" s="103"/>
      <c r="P14" s="103"/>
      <c r="Q14" s="103"/>
      <c r="R14" s="103"/>
    </row>
    <row r="15" spans="2:18" ht="14.1" customHeight="1" x14ac:dyDescent="0.2">
      <c r="B15" s="94"/>
      <c r="C15" s="95"/>
      <c r="D15" s="166" t="s">
        <v>57</v>
      </c>
      <c r="E15" s="95"/>
      <c r="F15" s="160" t="s">
        <v>63</v>
      </c>
      <c r="G15" s="163">
        <f>IF((H9+H10)=0,0,IF((H9+H10)&lt;=TABELAS!$C$5,TABELAS!$D$5,IF((H9+H10)&lt;=TABELAS!$C$6,TABELAS!$D$6,IF((H9+H10)&lt;=TABELAS!$C$7,TABELAS!$D$7,TABELAS!$B$8))))</f>
        <v>0</v>
      </c>
      <c r="H15" s="162">
        <f>(H9+H10)*G15</f>
        <v>0</v>
      </c>
      <c r="I15" s="162"/>
      <c r="J15" s="95"/>
      <c r="K15" s="86" t="s">
        <v>70</v>
      </c>
      <c r="L15" s="88">
        <v>8.0000000000000002E-3</v>
      </c>
      <c r="M15" s="87">
        <f>M7*L15</f>
        <v>0</v>
      </c>
      <c r="N15" s="97"/>
      <c r="O15" s="103"/>
      <c r="P15" s="103"/>
      <c r="Q15" s="103"/>
      <c r="R15" s="103"/>
    </row>
    <row r="16" spans="2:18" ht="14.1" customHeight="1" x14ac:dyDescent="0.2">
      <c r="B16" s="94"/>
      <c r="C16" s="95"/>
      <c r="D16" s="113">
        <f>H7+H9+H10+H21-I20-I21+H20</f>
        <v>0</v>
      </c>
      <c r="E16" s="95"/>
      <c r="F16" s="81" t="s">
        <v>55</v>
      </c>
      <c r="G16" s="116">
        <f>IF(D22&lt;=TABELAS!$C$15,TABELAS!$D$15,IF(D22&lt;=TABELAS!$C$16,TABELAS!$D$16,IF(D22&lt;=TABELAS!$C$17,TABELAS!$D$17,IF(D22&lt;=TABELAS!$C$18,TABELAS!$D$18,TABELAS!$D$19))))</f>
        <v>0</v>
      </c>
      <c r="H16" s="80"/>
      <c r="I16" s="80">
        <f>(D22*G16)-(VLOOKUP(G16,TABELAS!$D$15:$E$19,2,0))</f>
        <v>0</v>
      </c>
      <c r="J16" s="95"/>
      <c r="K16" s="170" t="s">
        <v>72</v>
      </c>
      <c r="L16" s="171">
        <f>G13</f>
        <v>0.08</v>
      </c>
      <c r="M16" s="172">
        <f>I13+I14</f>
        <v>0</v>
      </c>
      <c r="N16" s="97"/>
      <c r="O16" s="103"/>
      <c r="P16" s="103"/>
      <c r="Q16" s="103"/>
      <c r="R16" s="103"/>
    </row>
    <row r="17" spans="2:18" ht="14.1" customHeight="1" x14ac:dyDescent="0.2">
      <c r="B17" s="94"/>
      <c r="C17" s="95"/>
      <c r="D17" s="100"/>
      <c r="E17" s="95"/>
      <c r="F17" s="160" t="s">
        <v>60</v>
      </c>
      <c r="G17" s="163">
        <f>D12</f>
        <v>0</v>
      </c>
      <c r="H17" s="162"/>
      <c r="I17" s="162">
        <f>H7*G17</f>
        <v>0</v>
      </c>
      <c r="J17" s="95"/>
      <c r="K17" s="86" t="s">
        <v>73</v>
      </c>
      <c r="L17" s="90">
        <f>G8</f>
        <v>0</v>
      </c>
      <c r="M17" s="87">
        <f>-H8</f>
        <v>0</v>
      </c>
      <c r="N17" s="97"/>
      <c r="O17" s="103"/>
      <c r="P17" s="103"/>
      <c r="Q17" s="103"/>
      <c r="R17" s="103"/>
    </row>
    <row r="18" spans="2:18" ht="14.1" customHeight="1" x14ac:dyDescent="0.2">
      <c r="B18" s="94"/>
      <c r="C18" s="95"/>
      <c r="D18" s="166" t="s">
        <v>59</v>
      </c>
      <c r="E18" s="95"/>
      <c r="F18" s="81" t="s">
        <v>62</v>
      </c>
      <c r="G18" s="115"/>
      <c r="H18" s="80"/>
      <c r="I18" s="80">
        <f>H9+H10</f>
        <v>0</v>
      </c>
      <c r="J18" s="95"/>
      <c r="K18" s="166" t="s">
        <v>74</v>
      </c>
      <c r="L18" s="173">
        <f>G16</f>
        <v>0</v>
      </c>
      <c r="M18" s="174">
        <f>I16</f>
        <v>0</v>
      </c>
      <c r="N18" s="97"/>
      <c r="O18" s="103"/>
      <c r="P18" s="103"/>
      <c r="Q18" s="103"/>
      <c r="R18" s="103"/>
    </row>
    <row r="19" spans="2:18" ht="14.1" customHeight="1" x14ac:dyDescent="0.2">
      <c r="B19" s="94"/>
      <c r="C19" s="95"/>
      <c r="D19" s="113">
        <f>IF(G7&gt;0,0,H11)</f>
        <v>0</v>
      </c>
      <c r="E19" s="95"/>
      <c r="F19" s="160" t="s">
        <v>85</v>
      </c>
      <c r="G19" s="163">
        <f>D13</f>
        <v>0</v>
      </c>
      <c r="H19" s="162"/>
      <c r="I19" s="162">
        <f>D6*G19</f>
        <v>0</v>
      </c>
      <c r="J19" s="95"/>
      <c r="K19" s="176" t="s">
        <v>86</v>
      </c>
      <c r="L19" s="177"/>
      <c r="M19" s="175">
        <f>SUM(M12:M18)</f>
        <v>0</v>
      </c>
      <c r="N19" s="97"/>
      <c r="O19" s="103"/>
      <c r="P19" s="103"/>
      <c r="Q19" s="103"/>
      <c r="R19" s="103"/>
    </row>
    <row r="20" spans="2:18" ht="14.1" customHeight="1" x14ac:dyDescent="0.2">
      <c r="B20" s="94"/>
      <c r="C20" s="95"/>
      <c r="D20" s="95"/>
      <c r="E20" s="95"/>
      <c r="F20" s="137" t="s">
        <v>50</v>
      </c>
      <c r="G20" s="137"/>
      <c r="H20" s="138"/>
      <c r="I20" s="138"/>
      <c r="J20" s="95"/>
      <c r="K20" s="95"/>
      <c r="L20" s="95"/>
      <c r="M20" s="100"/>
      <c r="N20" s="97"/>
      <c r="O20" s="103"/>
      <c r="P20" s="103"/>
      <c r="Q20" s="103"/>
      <c r="R20" s="103"/>
    </row>
    <row r="21" spans="2:18" ht="14.1" customHeight="1" x14ac:dyDescent="0.2">
      <c r="B21" s="94"/>
      <c r="C21" s="121" t="s">
        <v>79</v>
      </c>
      <c r="D21" s="166" t="s">
        <v>26</v>
      </c>
      <c r="E21" s="95"/>
      <c r="F21" s="137" t="s">
        <v>50</v>
      </c>
      <c r="G21" s="137"/>
      <c r="H21" s="138"/>
      <c r="I21" s="138"/>
      <c r="J21" s="95"/>
      <c r="K21" s="96"/>
      <c r="L21" s="95"/>
      <c r="M21" s="100"/>
      <c r="N21" s="97"/>
      <c r="O21" s="103"/>
      <c r="P21" s="103"/>
      <c r="Q21" s="103"/>
      <c r="R21" s="103"/>
    </row>
    <row r="22" spans="2:18" ht="14.1" customHeight="1" x14ac:dyDescent="0.25">
      <c r="B22" s="94"/>
      <c r="C22" s="122" t="s">
        <v>29</v>
      </c>
      <c r="D22" s="113">
        <f>IF((D16-I13-(D7*TABELAS!$E$20))&lt;0,0,D16-I13-(D7*TABELAS!$E$20))</f>
        <v>0</v>
      </c>
      <c r="E22" s="95"/>
      <c r="F22" s="82" t="s">
        <v>7</v>
      </c>
      <c r="G22" s="140"/>
      <c r="H22" s="139">
        <f>SUM(H7:H21)</f>
        <v>0</v>
      </c>
      <c r="I22" s="83">
        <f>SUM(I7:I21)</f>
        <v>0</v>
      </c>
      <c r="J22" s="95"/>
      <c r="K22" s="95"/>
      <c r="L22" s="102"/>
      <c r="M22" s="100"/>
      <c r="N22" s="97"/>
    </row>
    <row r="23" spans="2:18" ht="14.1" customHeight="1" x14ac:dyDescent="0.25">
      <c r="B23" s="94"/>
      <c r="C23" s="190" t="s">
        <v>87</v>
      </c>
      <c r="D23" s="122"/>
      <c r="E23" s="95"/>
      <c r="F23" s="84" t="s">
        <v>53</v>
      </c>
      <c r="G23" s="85"/>
      <c r="H23" s="221">
        <f>H22-I22</f>
        <v>0</v>
      </c>
      <c r="I23" s="222"/>
      <c r="J23" s="95"/>
      <c r="K23" s="95"/>
      <c r="L23" s="102"/>
      <c r="M23" s="207" t="s">
        <v>91</v>
      </c>
      <c r="N23" s="97"/>
    </row>
    <row r="24" spans="2:18" ht="14.1" customHeight="1" x14ac:dyDescent="0.25">
      <c r="B24" s="98"/>
      <c r="C24" s="99"/>
      <c r="D24" s="99"/>
      <c r="E24" s="99"/>
      <c r="F24" s="99"/>
      <c r="G24" s="99"/>
      <c r="H24" s="99"/>
      <c r="I24" s="99"/>
      <c r="J24" s="99"/>
      <c r="K24" s="220" t="s">
        <v>75</v>
      </c>
      <c r="L24" s="220"/>
      <c r="M24" s="220"/>
      <c r="N24" s="101"/>
    </row>
    <row r="25" spans="2:18" ht="14.1" customHeight="1" x14ac:dyDescent="0.25">
      <c r="I25" s="107"/>
    </row>
    <row r="26" spans="2:18" ht="14.1" customHeight="1" x14ac:dyDescent="0.25"/>
    <row r="27" spans="2:18" ht="14.1" customHeight="1" x14ac:dyDescent="0.25">
      <c r="L27" s="108"/>
      <c r="M27" s="109"/>
    </row>
    <row r="28" spans="2:18" ht="14.1" customHeight="1" x14ac:dyDescent="0.25"/>
    <row r="29" spans="2:18" ht="14.1" customHeight="1" x14ac:dyDescent="0.25">
      <c r="K29" s="110"/>
    </row>
    <row r="30" spans="2:18" ht="14.1" customHeight="1" x14ac:dyDescent="0.25"/>
  </sheetData>
  <sheetProtection algorithmName="SHA-512" hashValue="xy7lNXj0cKqOMyFymLr3m9/K7lD0KoTLECxZqXzOPfclYQu6VjtbGO9HkWhxPiaUL3yQTTCsb+ECLPR3q0ULgA==" saltValue="rfKdKFy0gPheIZDghof07w==" spinCount="100000" sheet="1" objects="1" scenarios="1"/>
  <protectedRanges>
    <protectedRange sqref="K24" name="Instrução_1"/>
    <protectedRange sqref="F20:I21" name="Outras Verbas_1"/>
    <protectedRange sqref="D6:D13" name="Dados_1"/>
    <protectedRange sqref="C4" name="Nome Doméstico_1"/>
  </protectedRanges>
  <mergeCells count="2">
    <mergeCell ref="H23:I23"/>
    <mergeCell ref="K24:M24"/>
  </mergeCells>
  <conditionalFormatting sqref="G1:G3 G25:G1048576">
    <cfRule type="cellIs" dxfId="10" priority="4" operator="equal">
      <formula>0</formula>
    </cfRule>
  </conditionalFormatting>
  <conditionalFormatting sqref="G14">
    <cfRule type="cellIs" dxfId="9" priority="1" operator="equal">
      <formula>0</formula>
    </cfRule>
  </conditionalFormatting>
  <conditionalFormatting sqref="G4:G5 G7:G13 G15:G24">
    <cfRule type="cellIs" dxfId="8" priority="2" operator="equal">
      <formula>0</formula>
    </cfRule>
  </conditionalFormatting>
  <hyperlinks>
    <hyperlink ref="C23" r:id="rId1"/>
    <hyperlink ref="M23" location="Resumo!A1" display="RESUMO"/>
  </hyperlinks>
  <pageMargins left="0.25" right="0.25" top="0.75" bottom="0.75" header="0.3" footer="0.3"/>
  <pageSetup paperSize="9" scale="94" orientation="landscape" horizontalDpi="4294967293" verticalDpi="4294967293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R30"/>
  <sheetViews>
    <sheetView showGridLines="0" showRowColHeaders="0" zoomScaleNormal="100" workbookViewId="0">
      <selection activeCell="D7" sqref="D7"/>
    </sheetView>
  </sheetViews>
  <sheetFormatPr defaultRowHeight="15" x14ac:dyDescent="0.25"/>
  <cols>
    <col min="1" max="1" width="3.7109375" style="103" customWidth="1"/>
    <col min="2" max="2" width="2.5703125" style="103" customWidth="1"/>
    <col min="3" max="3" width="24.7109375" style="103" customWidth="1"/>
    <col min="4" max="4" width="11.140625" style="103" customWidth="1"/>
    <col min="5" max="5" width="2.5703125" style="103" customWidth="1"/>
    <col min="6" max="6" width="21.140625" style="103" customWidth="1"/>
    <col min="7" max="7" width="6.28515625" style="103" customWidth="1"/>
    <col min="8" max="9" width="9.140625" style="103"/>
    <col min="10" max="10" width="2.5703125" style="103" customWidth="1"/>
    <col min="11" max="11" width="38.42578125" style="103" customWidth="1"/>
    <col min="12" max="12" width="6.7109375" style="103" customWidth="1"/>
    <col min="13" max="13" width="9.140625" style="103" customWidth="1"/>
    <col min="14" max="14" width="2.42578125" style="103" customWidth="1"/>
    <col min="15" max="15" width="3.5703125" style="106" customWidth="1"/>
    <col min="16" max="16" width="10.140625" style="106" customWidth="1"/>
    <col min="17" max="17" width="9.5703125" style="106" customWidth="1"/>
    <col min="18" max="18" width="9.140625" style="106"/>
    <col min="19" max="16384" width="9.140625" style="103"/>
  </cols>
  <sheetData>
    <row r="1" spans="2:18" ht="3.75" customHeight="1" x14ac:dyDescent="0.25"/>
    <row r="2" spans="2:18" ht="25.5" customHeight="1" x14ac:dyDescent="0.4">
      <c r="C2" s="104"/>
      <c r="F2" s="105"/>
      <c r="O2" s="103"/>
      <c r="P2" s="103"/>
      <c r="Q2" s="103"/>
      <c r="R2" s="103"/>
    </row>
    <row r="3" spans="2:18" ht="15" customHeight="1" x14ac:dyDescent="0.2">
      <c r="M3" s="178"/>
      <c r="O3" s="103"/>
      <c r="P3" s="103"/>
      <c r="Q3" s="103"/>
      <c r="R3" s="103"/>
    </row>
    <row r="4" spans="2:18" s="189" customFormat="1" ht="19.5" customHeight="1" x14ac:dyDescent="0.25">
      <c r="B4" s="185"/>
      <c r="C4" s="186" t="s">
        <v>98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8" s="184" customFormat="1" ht="14.1" customHeight="1" x14ac:dyDescent="0.2">
      <c r="B5" s="179"/>
      <c r="C5" s="180" t="s">
        <v>89</v>
      </c>
      <c r="D5" s="181"/>
      <c r="E5" s="181"/>
      <c r="F5" s="182" t="s">
        <v>88</v>
      </c>
      <c r="G5" s="181"/>
      <c r="H5" s="181"/>
      <c r="I5" s="181"/>
      <c r="J5" s="181"/>
      <c r="K5" s="182" t="s">
        <v>77</v>
      </c>
      <c r="L5" s="181"/>
      <c r="M5" s="181"/>
      <c r="N5" s="183"/>
    </row>
    <row r="6" spans="2:18" ht="14.1" customHeight="1" x14ac:dyDescent="0.2">
      <c r="B6" s="94"/>
      <c r="C6" s="164" t="s">
        <v>42</v>
      </c>
      <c r="D6" s="134">
        <v>0</v>
      </c>
      <c r="E6" s="95"/>
      <c r="F6" s="143" t="s">
        <v>46</v>
      </c>
      <c r="G6" s="143" t="s">
        <v>47</v>
      </c>
      <c r="H6" s="143" t="s">
        <v>51</v>
      </c>
      <c r="I6" s="191" t="s">
        <v>52</v>
      </c>
      <c r="J6" s="95"/>
      <c r="K6" s="143" t="s">
        <v>64</v>
      </c>
      <c r="L6" s="132"/>
      <c r="M6" s="133"/>
      <c r="N6" s="97"/>
      <c r="O6" s="103"/>
      <c r="P6" s="103"/>
      <c r="Q6" s="103"/>
      <c r="R6" s="103"/>
    </row>
    <row r="7" spans="2:18" ht="14.1" customHeight="1" x14ac:dyDescent="0.2">
      <c r="B7" s="94"/>
      <c r="C7" s="111" t="s">
        <v>43</v>
      </c>
      <c r="D7" s="135">
        <v>0</v>
      </c>
      <c r="E7" s="95"/>
      <c r="F7" s="160" t="s">
        <v>40</v>
      </c>
      <c r="G7" s="161">
        <f>D8</f>
        <v>30</v>
      </c>
      <c r="H7" s="162">
        <f>D6/30*G7</f>
        <v>0</v>
      </c>
      <c r="I7" s="162"/>
      <c r="J7" s="95"/>
      <c r="K7" s="155" t="s">
        <v>66</v>
      </c>
      <c r="L7" s="156"/>
      <c r="M7" s="157">
        <f>D16+D19</f>
        <v>0</v>
      </c>
      <c r="N7" s="97"/>
      <c r="O7" s="103"/>
      <c r="P7" s="103"/>
      <c r="Q7" s="103"/>
      <c r="R7" s="103"/>
    </row>
    <row r="8" spans="2:18" ht="14.1" customHeight="1" x14ac:dyDescent="0.2">
      <c r="B8" s="94"/>
      <c r="C8" s="164" t="s">
        <v>61</v>
      </c>
      <c r="D8" s="135">
        <v>30</v>
      </c>
      <c r="E8" s="95"/>
      <c r="F8" s="81" t="s">
        <v>23</v>
      </c>
      <c r="G8" s="114">
        <f>IF(H8&gt;0,D7,0)</f>
        <v>0</v>
      </c>
      <c r="H8" s="80">
        <f>IF(D16+D19&lt;=TABELAS!$C$11,TABELAS!$D$11,IF(D16+D19&lt;=TABELAS!$C$12,TABELAS!$D$12))*D7</f>
        <v>0</v>
      </c>
      <c r="I8" s="80"/>
      <c r="J8" s="95"/>
      <c r="K8" s="117" t="s">
        <v>92</v>
      </c>
      <c r="L8" s="118"/>
      <c r="M8" s="119">
        <f>D16+H12</f>
        <v>0</v>
      </c>
      <c r="N8" s="97"/>
      <c r="O8" s="103"/>
      <c r="P8" s="103"/>
      <c r="Q8" s="103"/>
      <c r="R8" s="103"/>
    </row>
    <row r="9" spans="2:18" ht="14.1" customHeight="1" x14ac:dyDescent="0.2">
      <c r="B9" s="94"/>
      <c r="C9" s="111" t="s">
        <v>44</v>
      </c>
      <c r="D9" s="213">
        <v>0</v>
      </c>
      <c r="E9" s="95"/>
      <c r="F9" s="160" t="s">
        <v>41</v>
      </c>
      <c r="G9" s="161">
        <f>D9</f>
        <v>0</v>
      </c>
      <c r="H9" s="162">
        <f>D6/30*G9</f>
        <v>0</v>
      </c>
      <c r="I9" s="162"/>
      <c r="J9" s="95"/>
      <c r="K9" s="155" t="s">
        <v>93</v>
      </c>
      <c r="L9" s="156"/>
      <c r="M9" s="157">
        <f>IF(G7=0,0,H11-I12+H12)</f>
        <v>0</v>
      </c>
      <c r="N9" s="97"/>
      <c r="O9" s="103"/>
      <c r="P9" s="103"/>
      <c r="Q9" s="103"/>
      <c r="R9" s="103"/>
    </row>
    <row r="10" spans="2:18" ht="14.1" customHeight="1" x14ac:dyDescent="0.2">
      <c r="B10" s="94"/>
      <c r="C10" s="164" t="s">
        <v>90</v>
      </c>
      <c r="D10" s="135">
        <v>0</v>
      </c>
      <c r="E10" s="95"/>
      <c r="F10" s="81" t="s">
        <v>48</v>
      </c>
      <c r="G10" s="81"/>
      <c r="H10" s="80">
        <f>H9/3</f>
        <v>0</v>
      </c>
      <c r="I10" s="80"/>
      <c r="J10" s="95"/>
      <c r="K10" s="95"/>
      <c r="L10" s="95"/>
      <c r="M10" s="95"/>
      <c r="N10" s="97"/>
      <c r="O10" s="103"/>
      <c r="P10" s="103"/>
      <c r="Q10" s="103"/>
      <c r="R10" s="103"/>
    </row>
    <row r="11" spans="2:18" ht="14.1" customHeight="1" x14ac:dyDescent="0.2">
      <c r="B11" s="94"/>
      <c r="C11" s="112" t="s">
        <v>56</v>
      </c>
      <c r="D11" s="135">
        <v>0</v>
      </c>
      <c r="E11" s="95"/>
      <c r="F11" s="160" t="s">
        <v>45</v>
      </c>
      <c r="G11" s="161">
        <f>D11</f>
        <v>0</v>
      </c>
      <c r="H11" s="162">
        <f>D6/12*G11</f>
        <v>0</v>
      </c>
      <c r="I11" s="162"/>
      <c r="J11" s="95"/>
      <c r="K11" s="143" t="s">
        <v>68</v>
      </c>
      <c r="L11" s="132"/>
      <c r="M11" s="133"/>
      <c r="N11" s="97"/>
      <c r="O11" s="103"/>
      <c r="P11" s="103"/>
      <c r="Q11" s="103"/>
      <c r="R11" s="103"/>
    </row>
    <row r="12" spans="2:18" ht="14.1" customHeight="1" x14ac:dyDescent="0.2">
      <c r="B12" s="94"/>
      <c r="C12" s="165" t="s">
        <v>58</v>
      </c>
      <c r="D12" s="136">
        <v>0</v>
      </c>
      <c r="E12" s="95"/>
      <c r="F12" s="81" t="s">
        <v>49</v>
      </c>
      <c r="G12" s="114">
        <f>IF(D11&gt;0,0,D10)</f>
        <v>0</v>
      </c>
      <c r="H12" s="80">
        <f>D6/12*G12/2</f>
        <v>0</v>
      </c>
      <c r="I12" s="80">
        <f>D6/12*G11/2</f>
        <v>0</v>
      </c>
      <c r="J12" s="95"/>
      <c r="K12" s="167" t="s">
        <v>65</v>
      </c>
      <c r="L12" s="168">
        <v>0.08</v>
      </c>
      <c r="M12" s="169">
        <f>(M8+M9)*L12</f>
        <v>0</v>
      </c>
      <c r="N12" s="97"/>
      <c r="O12" s="103"/>
      <c r="P12" s="103"/>
      <c r="Q12" s="103"/>
      <c r="R12" s="103"/>
    </row>
    <row r="13" spans="2:18" ht="14.1" customHeight="1" x14ac:dyDescent="0.2">
      <c r="B13" s="94"/>
      <c r="C13" s="112" t="s">
        <v>84</v>
      </c>
      <c r="D13" s="136">
        <v>0</v>
      </c>
      <c r="E13" s="95"/>
      <c r="F13" s="160" t="s">
        <v>54</v>
      </c>
      <c r="G13" s="163">
        <f>IF(D16&lt;=TABELAS!$C$5,TABELAS!$D$5,IF(D16&lt;=TABELAS!$C$6,TABELAS!$D$6,IF(D16&lt;=TABELAS!$C$7,TABELAS!$D$7,TABELAS!$B$8)))</f>
        <v>0.08</v>
      </c>
      <c r="H13" s="162"/>
      <c r="I13" s="162">
        <f>IF(G13="teto",TABELAS!$D$8,D16*G13)</f>
        <v>0</v>
      </c>
      <c r="J13" s="95"/>
      <c r="K13" s="86" t="s">
        <v>69</v>
      </c>
      <c r="L13" s="88">
        <v>3.2000000000000001E-2</v>
      </c>
      <c r="M13" s="87">
        <f>(M8+M9)*L13</f>
        <v>0</v>
      </c>
      <c r="N13" s="97"/>
      <c r="O13" s="103"/>
      <c r="P13" s="103"/>
      <c r="Q13" s="103"/>
      <c r="R13" s="103"/>
    </row>
    <row r="14" spans="2:18" ht="14.1" customHeight="1" x14ac:dyDescent="0.2">
      <c r="B14" s="94"/>
      <c r="D14" s="95"/>
      <c r="E14" s="95"/>
      <c r="F14" s="81" t="s">
        <v>78</v>
      </c>
      <c r="G14" s="115">
        <f>IF(D19&lt;=TABELAS!$C$5,TABELAS!$D$5,IF(D19&lt;=TABELAS!$C$6,TABELAS!$D$6,IF(D19&lt;=TABELAS!$C$7,TABELAS!$D$7,TABELAS!$B$8)))</f>
        <v>0.08</v>
      </c>
      <c r="H14" s="80"/>
      <c r="I14" s="80">
        <f>D19*G13</f>
        <v>0</v>
      </c>
      <c r="J14" s="95"/>
      <c r="K14" s="170" t="s">
        <v>71</v>
      </c>
      <c r="L14" s="171">
        <v>0.08</v>
      </c>
      <c r="M14" s="172">
        <f>M7*L14</f>
        <v>0</v>
      </c>
      <c r="N14" s="97"/>
      <c r="O14" s="103"/>
      <c r="P14" s="103"/>
      <c r="Q14" s="103"/>
      <c r="R14" s="103"/>
    </row>
    <row r="15" spans="2:18" ht="14.1" customHeight="1" x14ac:dyDescent="0.2">
      <c r="B15" s="94"/>
      <c r="C15" s="95"/>
      <c r="D15" s="166" t="s">
        <v>57</v>
      </c>
      <c r="E15" s="95"/>
      <c r="F15" s="160" t="s">
        <v>63</v>
      </c>
      <c r="G15" s="163">
        <f>IF((H9+H10)=0,0,IF((H9+H10)&lt;=TABELAS!$C$5,TABELAS!$D$5,IF((H9+H10)&lt;=TABELAS!$C$6,TABELAS!$D$6,IF((H9+H10)&lt;=TABELAS!$C$7,TABELAS!$D$7,TABELAS!$B$8))))</f>
        <v>0</v>
      </c>
      <c r="H15" s="162">
        <f>(H9+H10)*G15</f>
        <v>0</v>
      </c>
      <c r="I15" s="162"/>
      <c r="J15" s="95"/>
      <c r="K15" s="86" t="s">
        <v>70</v>
      </c>
      <c r="L15" s="88">
        <v>8.0000000000000002E-3</v>
      </c>
      <c r="M15" s="87">
        <f>M7*L15</f>
        <v>0</v>
      </c>
      <c r="N15" s="97"/>
      <c r="O15" s="103"/>
      <c r="P15" s="103"/>
      <c r="Q15" s="103"/>
      <c r="R15" s="103"/>
    </row>
    <row r="16" spans="2:18" ht="14.1" customHeight="1" x14ac:dyDescent="0.2">
      <c r="B16" s="94"/>
      <c r="C16" s="95"/>
      <c r="D16" s="113">
        <f>H7+H9+H10+H21-I20-I21+H20</f>
        <v>0</v>
      </c>
      <c r="E16" s="95"/>
      <c r="F16" s="81" t="s">
        <v>55</v>
      </c>
      <c r="G16" s="116">
        <f>IF(D22&lt;=TABELAS!$C$15,TABELAS!$D$15,IF(D22&lt;=TABELAS!$C$16,TABELAS!$D$16,IF(D22&lt;=TABELAS!$C$17,TABELAS!$D$17,IF(D22&lt;=TABELAS!$C$18,TABELAS!$D$18,TABELAS!$D$19))))</f>
        <v>0</v>
      </c>
      <c r="H16" s="80"/>
      <c r="I16" s="80">
        <f>(D22*G16)-(VLOOKUP(G16,TABELAS!$D$15:$E$19,2,0))</f>
        <v>0</v>
      </c>
      <c r="J16" s="95"/>
      <c r="K16" s="170" t="s">
        <v>72</v>
      </c>
      <c r="L16" s="171">
        <f>G13</f>
        <v>0.08</v>
      </c>
      <c r="M16" s="172">
        <f>I13+I14</f>
        <v>0</v>
      </c>
      <c r="N16" s="97"/>
      <c r="O16" s="103"/>
      <c r="P16" s="103"/>
      <c r="Q16" s="103"/>
      <c r="R16" s="103"/>
    </row>
    <row r="17" spans="2:18" ht="14.1" customHeight="1" x14ac:dyDescent="0.2">
      <c r="B17" s="94"/>
      <c r="C17" s="95"/>
      <c r="D17" s="100"/>
      <c r="E17" s="95"/>
      <c r="F17" s="160" t="s">
        <v>60</v>
      </c>
      <c r="G17" s="163">
        <f>D12</f>
        <v>0</v>
      </c>
      <c r="H17" s="162"/>
      <c r="I17" s="162">
        <f>H7*G17</f>
        <v>0</v>
      </c>
      <c r="J17" s="95"/>
      <c r="K17" s="86" t="s">
        <v>73</v>
      </c>
      <c r="L17" s="90">
        <f>G8</f>
        <v>0</v>
      </c>
      <c r="M17" s="87">
        <f>-H8</f>
        <v>0</v>
      </c>
      <c r="N17" s="97"/>
      <c r="O17" s="103"/>
      <c r="P17" s="103"/>
      <c r="Q17" s="103"/>
      <c r="R17" s="103"/>
    </row>
    <row r="18" spans="2:18" ht="14.1" customHeight="1" x14ac:dyDescent="0.2">
      <c r="B18" s="94"/>
      <c r="C18" s="95"/>
      <c r="D18" s="166" t="s">
        <v>59</v>
      </c>
      <c r="E18" s="95"/>
      <c r="F18" s="81" t="s">
        <v>62</v>
      </c>
      <c r="G18" s="115"/>
      <c r="H18" s="80"/>
      <c r="I18" s="80">
        <f>H9+H10</f>
        <v>0</v>
      </c>
      <c r="J18" s="95"/>
      <c r="K18" s="166" t="s">
        <v>74</v>
      </c>
      <c r="L18" s="173">
        <f>G16</f>
        <v>0</v>
      </c>
      <c r="M18" s="174">
        <f>I16</f>
        <v>0</v>
      </c>
      <c r="N18" s="97"/>
      <c r="O18" s="103"/>
      <c r="P18" s="103"/>
      <c r="Q18" s="103"/>
      <c r="R18" s="103"/>
    </row>
    <row r="19" spans="2:18" ht="14.1" customHeight="1" x14ac:dyDescent="0.2">
      <c r="B19" s="94"/>
      <c r="C19" s="95"/>
      <c r="D19" s="113">
        <f>IF(G7&gt;0,0,H11)</f>
        <v>0</v>
      </c>
      <c r="E19" s="95"/>
      <c r="F19" s="160" t="s">
        <v>85</v>
      </c>
      <c r="G19" s="163">
        <f>D13</f>
        <v>0</v>
      </c>
      <c r="H19" s="162"/>
      <c r="I19" s="162">
        <f>D6*G19</f>
        <v>0</v>
      </c>
      <c r="J19" s="95"/>
      <c r="K19" s="176" t="s">
        <v>86</v>
      </c>
      <c r="L19" s="177"/>
      <c r="M19" s="175">
        <f>SUM(M12:M18)</f>
        <v>0</v>
      </c>
      <c r="N19" s="97"/>
      <c r="O19" s="103"/>
      <c r="P19" s="103"/>
      <c r="Q19" s="103"/>
      <c r="R19" s="103"/>
    </row>
    <row r="20" spans="2:18" ht="14.1" customHeight="1" x14ac:dyDescent="0.2">
      <c r="B20" s="94"/>
      <c r="C20" s="95"/>
      <c r="D20" s="95"/>
      <c r="E20" s="95"/>
      <c r="F20" s="137" t="s">
        <v>50</v>
      </c>
      <c r="G20" s="137"/>
      <c r="H20" s="138"/>
      <c r="I20" s="138"/>
      <c r="J20" s="95"/>
      <c r="K20" s="95"/>
      <c r="L20" s="95"/>
      <c r="M20" s="100"/>
      <c r="N20" s="97"/>
      <c r="O20" s="103"/>
      <c r="P20" s="103"/>
      <c r="Q20" s="103"/>
      <c r="R20" s="103"/>
    </row>
    <row r="21" spans="2:18" ht="14.1" customHeight="1" x14ac:dyDescent="0.2">
      <c r="B21" s="94"/>
      <c r="C21" s="121" t="s">
        <v>79</v>
      </c>
      <c r="D21" s="166" t="s">
        <v>26</v>
      </c>
      <c r="E21" s="95"/>
      <c r="F21" s="137" t="s">
        <v>50</v>
      </c>
      <c r="G21" s="137"/>
      <c r="H21" s="138"/>
      <c r="I21" s="138"/>
      <c r="J21" s="95"/>
      <c r="K21" s="96"/>
      <c r="L21" s="95"/>
      <c r="M21" s="100"/>
      <c r="N21" s="97"/>
      <c r="O21" s="103"/>
      <c r="P21" s="103"/>
      <c r="Q21" s="103"/>
      <c r="R21" s="103"/>
    </row>
    <row r="22" spans="2:18" ht="14.1" customHeight="1" x14ac:dyDescent="0.25">
      <c r="B22" s="94"/>
      <c r="C22" s="122" t="s">
        <v>29</v>
      </c>
      <c r="D22" s="113">
        <f>IF((D16-I13-(D7*TABELAS!$E$20))&lt;0,0,D16-I13-(D7*TABELAS!$E$20))</f>
        <v>0</v>
      </c>
      <c r="E22" s="95"/>
      <c r="F22" s="82" t="s">
        <v>7</v>
      </c>
      <c r="G22" s="140"/>
      <c r="H22" s="139">
        <f>SUM(H7:H21)</f>
        <v>0</v>
      </c>
      <c r="I22" s="83">
        <f>SUM(I7:I21)</f>
        <v>0</v>
      </c>
      <c r="J22" s="95"/>
      <c r="K22" s="95"/>
      <c r="L22" s="102"/>
      <c r="M22" s="100"/>
      <c r="N22" s="97"/>
    </row>
    <row r="23" spans="2:18" ht="14.1" customHeight="1" x14ac:dyDescent="0.25">
      <c r="B23" s="94"/>
      <c r="C23" s="190" t="s">
        <v>87</v>
      </c>
      <c r="D23" s="122"/>
      <c r="E23" s="95"/>
      <c r="F23" s="84" t="s">
        <v>53</v>
      </c>
      <c r="G23" s="85"/>
      <c r="H23" s="221">
        <f>H22-I22</f>
        <v>0</v>
      </c>
      <c r="I23" s="222"/>
      <c r="J23" s="95"/>
      <c r="K23" s="95"/>
      <c r="L23" s="102"/>
      <c r="M23" s="207" t="s">
        <v>91</v>
      </c>
      <c r="N23" s="97"/>
    </row>
    <row r="24" spans="2:18" ht="14.1" customHeight="1" x14ac:dyDescent="0.25">
      <c r="B24" s="98"/>
      <c r="C24" s="99"/>
      <c r="D24" s="99"/>
      <c r="E24" s="99"/>
      <c r="F24" s="99"/>
      <c r="G24" s="99"/>
      <c r="H24" s="99"/>
      <c r="I24" s="99"/>
      <c r="J24" s="99"/>
      <c r="K24" s="220" t="s">
        <v>75</v>
      </c>
      <c r="L24" s="220"/>
      <c r="M24" s="220"/>
      <c r="N24" s="101"/>
    </row>
    <row r="25" spans="2:18" ht="14.1" customHeight="1" x14ac:dyDescent="0.25">
      <c r="I25" s="107"/>
    </row>
    <row r="26" spans="2:18" ht="14.1" customHeight="1" x14ac:dyDescent="0.25"/>
    <row r="27" spans="2:18" ht="14.1" customHeight="1" x14ac:dyDescent="0.25">
      <c r="L27" s="108"/>
      <c r="M27" s="109"/>
    </row>
    <row r="28" spans="2:18" ht="14.1" customHeight="1" x14ac:dyDescent="0.25"/>
    <row r="29" spans="2:18" ht="14.1" customHeight="1" x14ac:dyDescent="0.25">
      <c r="K29" s="110"/>
    </row>
    <row r="30" spans="2:18" ht="14.1" customHeight="1" x14ac:dyDescent="0.25"/>
  </sheetData>
  <sheetProtection algorithmName="SHA-512" hashValue="tROzpinM3K0G1W3HrEAjkRf2VBOnQgttRip0H42TULDdYKRjwZpYMvoNCfwbWLLICmWMU6f4tjqZtKQiS4nDAA==" saltValue="P7qtUC/4eTiATsyXifGbiw==" spinCount="100000" sheet="1" objects="1" scenarios="1"/>
  <protectedRanges>
    <protectedRange sqref="K24" name="Instrução_1"/>
    <protectedRange sqref="F20:I21" name="Outras Verbas_1"/>
    <protectedRange sqref="D6:D13" name="Dados_1"/>
    <protectedRange sqref="C4" name="Nome Doméstico_1"/>
  </protectedRanges>
  <mergeCells count="2">
    <mergeCell ref="H23:I23"/>
    <mergeCell ref="K24:M24"/>
  </mergeCells>
  <conditionalFormatting sqref="G1:G3 G25:G1048576">
    <cfRule type="cellIs" dxfId="7" priority="4" operator="equal">
      <formula>0</formula>
    </cfRule>
  </conditionalFormatting>
  <conditionalFormatting sqref="G14">
    <cfRule type="cellIs" dxfId="6" priority="1" operator="equal">
      <formula>0</formula>
    </cfRule>
  </conditionalFormatting>
  <conditionalFormatting sqref="G4:G5 G7:G13 G15:G24">
    <cfRule type="cellIs" dxfId="5" priority="2" operator="equal">
      <formula>0</formula>
    </cfRule>
  </conditionalFormatting>
  <hyperlinks>
    <hyperlink ref="C23" r:id="rId1"/>
    <hyperlink ref="M23" location="Resumo!A1" display="RESUMO"/>
  </hyperlinks>
  <pageMargins left="0.25" right="0.25" top="0.75" bottom="0.75" header="0.3" footer="0.3"/>
  <pageSetup paperSize="9" scale="94" orientation="landscape" horizontalDpi="4294967293" verticalDpi="4294967293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R30"/>
  <sheetViews>
    <sheetView showGridLines="0" showRowColHeaders="0" zoomScaleNormal="100" workbookViewId="0">
      <selection activeCell="D7" sqref="D7"/>
    </sheetView>
  </sheetViews>
  <sheetFormatPr defaultRowHeight="15" x14ac:dyDescent="0.25"/>
  <cols>
    <col min="1" max="1" width="3.7109375" style="103" customWidth="1"/>
    <col min="2" max="2" width="2.5703125" style="103" customWidth="1"/>
    <col min="3" max="3" width="24.7109375" style="103" customWidth="1"/>
    <col min="4" max="4" width="11.140625" style="103" customWidth="1"/>
    <col min="5" max="5" width="2.5703125" style="103" customWidth="1"/>
    <col min="6" max="6" width="21.5703125" style="103" customWidth="1"/>
    <col min="7" max="7" width="6.28515625" style="103" customWidth="1"/>
    <col min="8" max="9" width="9.140625" style="103"/>
    <col min="10" max="10" width="2.5703125" style="103" customWidth="1"/>
    <col min="11" max="11" width="38.42578125" style="103" customWidth="1"/>
    <col min="12" max="12" width="6.7109375" style="103" customWidth="1"/>
    <col min="13" max="13" width="9.140625" style="103" customWidth="1"/>
    <col min="14" max="14" width="2.42578125" style="103" customWidth="1"/>
    <col min="15" max="15" width="3.5703125" style="106" customWidth="1"/>
    <col min="16" max="16" width="10.140625" style="106" customWidth="1"/>
    <col min="17" max="17" width="9.5703125" style="106" customWidth="1"/>
    <col min="18" max="18" width="9.140625" style="106"/>
    <col min="19" max="16384" width="9.140625" style="103"/>
  </cols>
  <sheetData>
    <row r="1" spans="2:18" ht="3.75" customHeight="1" x14ac:dyDescent="0.25"/>
    <row r="2" spans="2:18" ht="25.5" customHeight="1" x14ac:dyDescent="0.4">
      <c r="C2" s="104"/>
      <c r="F2" s="105"/>
      <c r="O2" s="103"/>
      <c r="P2" s="103"/>
      <c r="Q2" s="103"/>
      <c r="R2" s="103"/>
    </row>
    <row r="3" spans="2:18" ht="15" customHeight="1" x14ac:dyDescent="0.2">
      <c r="M3" s="178"/>
      <c r="O3" s="103"/>
      <c r="P3" s="103"/>
      <c r="Q3" s="103"/>
      <c r="R3" s="103"/>
    </row>
    <row r="4" spans="2:18" s="189" customFormat="1" ht="19.5" customHeight="1" x14ac:dyDescent="0.25">
      <c r="B4" s="185"/>
      <c r="C4" s="186" t="s">
        <v>99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8"/>
    </row>
    <row r="5" spans="2:18" s="184" customFormat="1" ht="14.1" customHeight="1" x14ac:dyDescent="0.2">
      <c r="B5" s="179"/>
      <c r="C5" s="180" t="s">
        <v>89</v>
      </c>
      <c r="D5" s="181"/>
      <c r="E5" s="181"/>
      <c r="F5" s="182" t="s">
        <v>88</v>
      </c>
      <c r="G5" s="181"/>
      <c r="H5" s="181"/>
      <c r="I5" s="181"/>
      <c r="J5" s="181"/>
      <c r="K5" s="182" t="s">
        <v>77</v>
      </c>
      <c r="L5" s="181"/>
      <c r="M5" s="181"/>
      <c r="N5" s="183"/>
    </row>
    <row r="6" spans="2:18" ht="14.1" customHeight="1" x14ac:dyDescent="0.2">
      <c r="B6" s="94"/>
      <c r="C6" s="164" t="s">
        <v>42</v>
      </c>
      <c r="D6" s="134">
        <v>0</v>
      </c>
      <c r="E6" s="95"/>
      <c r="F6" s="143" t="s">
        <v>46</v>
      </c>
      <c r="G6" s="143" t="s">
        <v>47</v>
      </c>
      <c r="H6" s="143" t="s">
        <v>51</v>
      </c>
      <c r="I6" s="191" t="s">
        <v>52</v>
      </c>
      <c r="J6" s="95"/>
      <c r="K6" s="143" t="s">
        <v>64</v>
      </c>
      <c r="L6" s="132"/>
      <c r="M6" s="133"/>
      <c r="N6" s="97"/>
      <c r="O6" s="103"/>
      <c r="P6" s="103"/>
      <c r="Q6" s="103"/>
      <c r="R6" s="103"/>
    </row>
    <row r="7" spans="2:18" ht="14.1" customHeight="1" x14ac:dyDescent="0.2">
      <c r="B7" s="94"/>
      <c r="C7" s="111" t="s">
        <v>43</v>
      </c>
      <c r="D7" s="135">
        <v>0</v>
      </c>
      <c r="E7" s="95"/>
      <c r="F7" s="160" t="s">
        <v>40</v>
      </c>
      <c r="G7" s="161">
        <f>D8</f>
        <v>30</v>
      </c>
      <c r="H7" s="162">
        <f>D6/30*G7</f>
        <v>0</v>
      </c>
      <c r="I7" s="162"/>
      <c r="J7" s="95"/>
      <c r="K7" s="155" t="s">
        <v>66</v>
      </c>
      <c r="L7" s="156"/>
      <c r="M7" s="157">
        <f>D16+D19</f>
        <v>0</v>
      </c>
      <c r="N7" s="97"/>
      <c r="O7" s="103"/>
      <c r="P7" s="103"/>
      <c r="Q7" s="103"/>
      <c r="R7" s="103"/>
    </row>
    <row r="8" spans="2:18" ht="14.1" customHeight="1" x14ac:dyDescent="0.2">
      <c r="B8" s="94"/>
      <c r="C8" s="164" t="s">
        <v>61</v>
      </c>
      <c r="D8" s="135">
        <v>30</v>
      </c>
      <c r="E8" s="95"/>
      <c r="F8" s="81" t="s">
        <v>23</v>
      </c>
      <c r="G8" s="114">
        <f>IF(H8&gt;0,D7,0)</f>
        <v>0</v>
      </c>
      <c r="H8" s="80">
        <f>IF(D16+D19&lt;=TABELAS!$C$11,TABELAS!$D$11,IF(D16+D19&lt;=TABELAS!$C$12,TABELAS!$D$12))*D7</f>
        <v>0</v>
      </c>
      <c r="I8" s="80"/>
      <c r="J8" s="95"/>
      <c r="K8" s="117" t="s">
        <v>92</v>
      </c>
      <c r="L8" s="118"/>
      <c r="M8" s="119">
        <f>D16+H12</f>
        <v>0</v>
      </c>
      <c r="N8" s="97"/>
      <c r="O8" s="103"/>
      <c r="P8" s="103"/>
      <c r="Q8" s="103"/>
      <c r="R8" s="103"/>
    </row>
    <row r="9" spans="2:18" ht="14.1" customHeight="1" x14ac:dyDescent="0.2">
      <c r="B9" s="94"/>
      <c r="C9" s="111" t="s">
        <v>44</v>
      </c>
      <c r="D9" s="213">
        <v>0</v>
      </c>
      <c r="E9" s="95"/>
      <c r="F9" s="160" t="s">
        <v>41</v>
      </c>
      <c r="G9" s="161">
        <f>D9</f>
        <v>0</v>
      </c>
      <c r="H9" s="162">
        <f>D6/30*G9</f>
        <v>0</v>
      </c>
      <c r="I9" s="162"/>
      <c r="J9" s="95"/>
      <c r="K9" s="155" t="s">
        <v>93</v>
      </c>
      <c r="L9" s="156"/>
      <c r="M9" s="157">
        <f>IF(G7=0,0,H11-I12+H12)</f>
        <v>0</v>
      </c>
      <c r="N9" s="97"/>
      <c r="O9" s="103"/>
      <c r="P9" s="103"/>
      <c r="Q9" s="103"/>
      <c r="R9" s="103"/>
    </row>
    <row r="10" spans="2:18" ht="14.1" customHeight="1" x14ac:dyDescent="0.2">
      <c r="B10" s="94"/>
      <c r="C10" s="164" t="s">
        <v>90</v>
      </c>
      <c r="D10" s="135">
        <v>0</v>
      </c>
      <c r="E10" s="95"/>
      <c r="F10" s="81" t="s">
        <v>48</v>
      </c>
      <c r="G10" s="81"/>
      <c r="H10" s="80">
        <f>H9/3</f>
        <v>0</v>
      </c>
      <c r="I10" s="80"/>
      <c r="J10" s="95"/>
      <c r="K10" s="95"/>
      <c r="L10" s="95"/>
      <c r="M10" s="95"/>
      <c r="N10" s="97"/>
      <c r="O10" s="103"/>
      <c r="P10" s="103"/>
      <c r="Q10" s="103"/>
      <c r="R10" s="103"/>
    </row>
    <row r="11" spans="2:18" ht="14.1" customHeight="1" x14ac:dyDescent="0.2">
      <c r="B11" s="94"/>
      <c r="C11" s="112" t="s">
        <v>56</v>
      </c>
      <c r="D11" s="135">
        <v>0</v>
      </c>
      <c r="E11" s="95"/>
      <c r="F11" s="160" t="s">
        <v>45</v>
      </c>
      <c r="G11" s="161">
        <f>D11</f>
        <v>0</v>
      </c>
      <c r="H11" s="162">
        <f>D6/12*G11</f>
        <v>0</v>
      </c>
      <c r="I11" s="162"/>
      <c r="J11" s="95"/>
      <c r="K11" s="143" t="s">
        <v>68</v>
      </c>
      <c r="L11" s="132"/>
      <c r="M11" s="133"/>
      <c r="N11" s="97"/>
      <c r="O11" s="103"/>
      <c r="P11" s="103"/>
      <c r="Q11" s="103"/>
      <c r="R11" s="103"/>
    </row>
    <row r="12" spans="2:18" ht="14.1" customHeight="1" x14ac:dyDescent="0.2">
      <c r="B12" s="94"/>
      <c r="C12" s="165" t="s">
        <v>58</v>
      </c>
      <c r="D12" s="136">
        <v>0</v>
      </c>
      <c r="E12" s="95"/>
      <c r="F12" s="81" t="s">
        <v>49</v>
      </c>
      <c r="G12" s="114">
        <f>IF(D11&gt;0,0,D10)</f>
        <v>0</v>
      </c>
      <c r="H12" s="80">
        <f>D6/12*G12/2</f>
        <v>0</v>
      </c>
      <c r="I12" s="80">
        <f>D6/12*G11/2</f>
        <v>0</v>
      </c>
      <c r="J12" s="95"/>
      <c r="K12" s="167" t="s">
        <v>65</v>
      </c>
      <c r="L12" s="168">
        <v>0.08</v>
      </c>
      <c r="M12" s="169">
        <f>(M8+M9)*L12</f>
        <v>0</v>
      </c>
      <c r="N12" s="97"/>
      <c r="O12" s="103"/>
      <c r="P12" s="103"/>
      <c r="Q12" s="103"/>
      <c r="R12" s="103"/>
    </row>
    <row r="13" spans="2:18" ht="14.1" customHeight="1" x14ac:dyDescent="0.2">
      <c r="B13" s="94"/>
      <c r="C13" s="112" t="s">
        <v>84</v>
      </c>
      <c r="D13" s="136">
        <v>0</v>
      </c>
      <c r="E13" s="95"/>
      <c r="F13" s="160" t="s">
        <v>54</v>
      </c>
      <c r="G13" s="163">
        <f>IF(D16&lt;=TABELAS!$C$5,TABELAS!$D$5,IF(D16&lt;=TABELAS!$C$6,TABELAS!$D$6,IF(D16&lt;=TABELAS!$C$7,TABELAS!$D$7,TABELAS!$B$8)))</f>
        <v>0.08</v>
      </c>
      <c r="H13" s="162"/>
      <c r="I13" s="162">
        <f>IF(G13="teto",TABELAS!$D$8,D16*G13)</f>
        <v>0</v>
      </c>
      <c r="J13" s="95"/>
      <c r="K13" s="86" t="s">
        <v>69</v>
      </c>
      <c r="L13" s="88">
        <v>3.2000000000000001E-2</v>
      </c>
      <c r="M13" s="87">
        <f>(M8+M9)*L13</f>
        <v>0</v>
      </c>
      <c r="N13" s="97"/>
      <c r="O13" s="103"/>
      <c r="P13" s="103"/>
      <c r="Q13" s="103"/>
      <c r="R13" s="103"/>
    </row>
    <row r="14" spans="2:18" ht="14.1" customHeight="1" x14ac:dyDescent="0.2">
      <c r="B14" s="94"/>
      <c r="D14" s="95"/>
      <c r="E14" s="95"/>
      <c r="F14" s="81" t="s">
        <v>78</v>
      </c>
      <c r="G14" s="115">
        <f>IF(D19&lt;=TABELAS!$C$5,TABELAS!$D$5,IF(D19&lt;=TABELAS!$C$6,TABELAS!$D$6,IF(D19&lt;=TABELAS!$C$7,TABELAS!$D$7,TABELAS!$B$8)))</f>
        <v>0.08</v>
      </c>
      <c r="H14" s="80"/>
      <c r="I14" s="80">
        <f>D19*G13</f>
        <v>0</v>
      </c>
      <c r="J14" s="95"/>
      <c r="K14" s="170" t="s">
        <v>71</v>
      </c>
      <c r="L14" s="171">
        <v>0.08</v>
      </c>
      <c r="M14" s="172">
        <f>M7*L14</f>
        <v>0</v>
      </c>
      <c r="N14" s="97"/>
      <c r="O14" s="103"/>
      <c r="P14" s="103"/>
      <c r="Q14" s="103"/>
      <c r="R14" s="103"/>
    </row>
    <row r="15" spans="2:18" ht="14.1" customHeight="1" x14ac:dyDescent="0.2">
      <c r="B15" s="94"/>
      <c r="C15" s="95"/>
      <c r="D15" s="166" t="s">
        <v>57</v>
      </c>
      <c r="E15" s="95"/>
      <c r="F15" s="160" t="s">
        <v>63</v>
      </c>
      <c r="G15" s="163">
        <f>IF((H9+H10)=0,0,IF((H9+H10)&lt;=TABELAS!$C$5,TABELAS!$D$5,IF((H9+H10)&lt;=TABELAS!$C$6,TABELAS!$D$6,IF((H9+H10)&lt;=TABELAS!$C$7,TABELAS!$D$7,TABELAS!$B$8))))</f>
        <v>0</v>
      </c>
      <c r="H15" s="162">
        <f>(H9+H10)*G15</f>
        <v>0</v>
      </c>
      <c r="I15" s="162"/>
      <c r="J15" s="95"/>
      <c r="K15" s="86" t="s">
        <v>70</v>
      </c>
      <c r="L15" s="88">
        <v>8.0000000000000002E-3</v>
      </c>
      <c r="M15" s="87">
        <f>M7*L15</f>
        <v>0</v>
      </c>
      <c r="N15" s="97"/>
      <c r="O15" s="103"/>
      <c r="P15" s="103"/>
      <c r="Q15" s="103"/>
      <c r="R15" s="103"/>
    </row>
    <row r="16" spans="2:18" ht="14.1" customHeight="1" x14ac:dyDescent="0.2">
      <c r="B16" s="94"/>
      <c r="C16" s="95"/>
      <c r="D16" s="113">
        <f>H7+H9+H10+H21-I20-I21+H20</f>
        <v>0</v>
      </c>
      <c r="E16" s="95"/>
      <c r="F16" s="81" t="s">
        <v>55</v>
      </c>
      <c r="G16" s="116">
        <f>IF(D22&lt;=TABELAS!$C$15,TABELAS!$D$15,IF(D22&lt;=TABELAS!$C$16,TABELAS!$D$16,IF(D22&lt;=TABELAS!$C$17,TABELAS!$D$17,IF(D22&lt;=TABELAS!$C$18,TABELAS!$D$18,TABELAS!$D$19))))</f>
        <v>0</v>
      </c>
      <c r="H16" s="80"/>
      <c r="I16" s="80">
        <f>(D22*G16)-(VLOOKUP(G16,TABELAS!$D$15:$E$19,2,0))</f>
        <v>0</v>
      </c>
      <c r="J16" s="95"/>
      <c r="K16" s="170" t="s">
        <v>72</v>
      </c>
      <c r="L16" s="171">
        <f>G13</f>
        <v>0.08</v>
      </c>
      <c r="M16" s="172">
        <f>I13+I14</f>
        <v>0</v>
      </c>
      <c r="N16" s="97"/>
      <c r="O16" s="103"/>
      <c r="P16" s="103"/>
      <c r="Q16" s="103"/>
      <c r="R16" s="103"/>
    </row>
    <row r="17" spans="2:18" ht="14.1" customHeight="1" x14ac:dyDescent="0.2">
      <c r="B17" s="94"/>
      <c r="C17" s="95"/>
      <c r="D17" s="100"/>
      <c r="E17" s="95"/>
      <c r="F17" s="160" t="s">
        <v>60</v>
      </c>
      <c r="G17" s="163">
        <f>D12</f>
        <v>0</v>
      </c>
      <c r="H17" s="162"/>
      <c r="I17" s="162">
        <f>H7*G17</f>
        <v>0</v>
      </c>
      <c r="J17" s="95"/>
      <c r="K17" s="86" t="s">
        <v>73</v>
      </c>
      <c r="L17" s="90">
        <f>G8</f>
        <v>0</v>
      </c>
      <c r="M17" s="87">
        <f>-H8</f>
        <v>0</v>
      </c>
      <c r="N17" s="97"/>
      <c r="O17" s="103"/>
      <c r="P17" s="103"/>
      <c r="Q17" s="103"/>
      <c r="R17" s="103"/>
    </row>
    <row r="18" spans="2:18" ht="14.1" customHeight="1" x14ac:dyDescent="0.2">
      <c r="B18" s="94"/>
      <c r="C18" s="95"/>
      <c r="D18" s="166" t="s">
        <v>59</v>
      </c>
      <c r="E18" s="95"/>
      <c r="F18" s="81" t="s">
        <v>62</v>
      </c>
      <c r="G18" s="115"/>
      <c r="H18" s="80"/>
      <c r="I18" s="80">
        <f>H9+H10</f>
        <v>0</v>
      </c>
      <c r="J18" s="95"/>
      <c r="K18" s="166" t="s">
        <v>74</v>
      </c>
      <c r="L18" s="173">
        <f>G16</f>
        <v>0</v>
      </c>
      <c r="M18" s="174">
        <f>I16</f>
        <v>0</v>
      </c>
      <c r="N18" s="97"/>
      <c r="O18" s="103"/>
      <c r="P18" s="103"/>
      <c r="Q18" s="103"/>
      <c r="R18" s="103"/>
    </row>
    <row r="19" spans="2:18" ht="14.1" customHeight="1" x14ac:dyDescent="0.2">
      <c r="B19" s="94"/>
      <c r="C19" s="95"/>
      <c r="D19" s="113">
        <f>IF(G7&gt;0,0,H11)</f>
        <v>0</v>
      </c>
      <c r="E19" s="95"/>
      <c r="F19" s="160" t="s">
        <v>85</v>
      </c>
      <c r="G19" s="163">
        <f>D13</f>
        <v>0</v>
      </c>
      <c r="H19" s="162"/>
      <c r="I19" s="162">
        <f>D6*G19</f>
        <v>0</v>
      </c>
      <c r="J19" s="95"/>
      <c r="K19" s="176" t="s">
        <v>86</v>
      </c>
      <c r="L19" s="177"/>
      <c r="M19" s="175">
        <f>SUM(M12:M18)</f>
        <v>0</v>
      </c>
      <c r="N19" s="97"/>
      <c r="O19" s="103"/>
      <c r="P19" s="103"/>
      <c r="Q19" s="103"/>
      <c r="R19" s="103"/>
    </row>
    <row r="20" spans="2:18" ht="14.1" customHeight="1" x14ac:dyDescent="0.2">
      <c r="B20" s="94"/>
      <c r="C20" s="95"/>
      <c r="D20" s="95"/>
      <c r="E20" s="95"/>
      <c r="F20" s="137" t="s">
        <v>50</v>
      </c>
      <c r="G20" s="137"/>
      <c r="H20" s="138"/>
      <c r="I20" s="138"/>
      <c r="J20" s="95"/>
      <c r="K20" s="95"/>
      <c r="L20" s="95"/>
      <c r="M20" s="100"/>
      <c r="N20" s="97"/>
      <c r="O20" s="103"/>
      <c r="P20" s="103"/>
      <c r="Q20" s="103"/>
      <c r="R20" s="103"/>
    </row>
    <row r="21" spans="2:18" ht="14.1" customHeight="1" x14ac:dyDescent="0.2">
      <c r="B21" s="94"/>
      <c r="C21" s="121" t="s">
        <v>79</v>
      </c>
      <c r="D21" s="166" t="s">
        <v>26</v>
      </c>
      <c r="E21" s="95"/>
      <c r="F21" s="137" t="s">
        <v>50</v>
      </c>
      <c r="G21" s="137"/>
      <c r="H21" s="138"/>
      <c r="I21" s="138"/>
      <c r="J21" s="95"/>
      <c r="K21" s="96"/>
      <c r="L21" s="95"/>
      <c r="M21" s="100"/>
      <c r="N21" s="97"/>
      <c r="O21" s="103"/>
      <c r="P21" s="103"/>
      <c r="Q21" s="103"/>
      <c r="R21" s="103"/>
    </row>
    <row r="22" spans="2:18" ht="14.1" customHeight="1" x14ac:dyDescent="0.25">
      <c r="B22" s="94"/>
      <c r="C22" s="122" t="s">
        <v>29</v>
      </c>
      <c r="D22" s="113">
        <f>IF((D16-I13-(D7*TABELAS!$E$20))&lt;0,0,D16-I13-(D7*TABELAS!$E$20))</f>
        <v>0</v>
      </c>
      <c r="E22" s="95"/>
      <c r="F22" s="82" t="s">
        <v>7</v>
      </c>
      <c r="G22" s="140"/>
      <c r="H22" s="139">
        <f>SUM(H7:H21)</f>
        <v>0</v>
      </c>
      <c r="I22" s="83">
        <f>SUM(I7:I21)</f>
        <v>0</v>
      </c>
      <c r="J22" s="95"/>
      <c r="K22" s="95"/>
      <c r="L22" s="102"/>
      <c r="M22" s="100"/>
      <c r="N22" s="97"/>
    </row>
    <row r="23" spans="2:18" ht="14.1" customHeight="1" x14ac:dyDescent="0.25">
      <c r="B23" s="94"/>
      <c r="C23" s="190" t="s">
        <v>87</v>
      </c>
      <c r="D23" s="122"/>
      <c r="E23" s="95"/>
      <c r="F23" s="84" t="s">
        <v>53</v>
      </c>
      <c r="G23" s="85"/>
      <c r="H23" s="221">
        <f>H22-I22</f>
        <v>0</v>
      </c>
      <c r="I23" s="222"/>
      <c r="J23" s="95"/>
      <c r="K23" s="95"/>
      <c r="L23" s="102"/>
      <c r="M23" s="207" t="s">
        <v>91</v>
      </c>
      <c r="N23" s="97"/>
    </row>
    <row r="24" spans="2:18" ht="14.1" customHeight="1" x14ac:dyDescent="0.25">
      <c r="B24" s="98"/>
      <c r="C24" s="99"/>
      <c r="D24" s="99"/>
      <c r="E24" s="99"/>
      <c r="F24" s="99"/>
      <c r="G24" s="99"/>
      <c r="H24" s="99"/>
      <c r="I24" s="99"/>
      <c r="J24" s="99"/>
      <c r="K24" s="220" t="s">
        <v>75</v>
      </c>
      <c r="L24" s="220"/>
      <c r="M24" s="220"/>
      <c r="N24" s="101"/>
    </row>
    <row r="25" spans="2:18" ht="14.1" customHeight="1" x14ac:dyDescent="0.25">
      <c r="I25" s="107"/>
    </row>
    <row r="26" spans="2:18" ht="14.1" customHeight="1" x14ac:dyDescent="0.25"/>
    <row r="27" spans="2:18" ht="14.1" customHeight="1" x14ac:dyDescent="0.25">
      <c r="L27" s="108"/>
      <c r="M27" s="109"/>
    </row>
    <row r="28" spans="2:18" ht="14.1" customHeight="1" x14ac:dyDescent="0.25"/>
    <row r="29" spans="2:18" ht="14.1" customHeight="1" x14ac:dyDescent="0.25">
      <c r="K29" s="110"/>
    </row>
    <row r="30" spans="2:18" ht="14.1" customHeight="1" x14ac:dyDescent="0.25"/>
  </sheetData>
  <sheetProtection algorithmName="SHA-512" hashValue="zBJ3SzOw/RWk+5x4n+KpPz6InbfPkP2UTRdd/JDAR5g9BHc5moKJ0QvwgsH6itHGy6x/V30i4x4WLYQc1cnpnA==" saltValue="ygtjNaGGK37n889VKrMCkg==" spinCount="100000" sheet="1" objects="1" scenarios="1"/>
  <protectedRanges>
    <protectedRange sqref="K24" name="Instrução_1"/>
    <protectedRange sqref="F20:I21" name="Outras Verbas_1"/>
    <protectedRange sqref="D6:D13" name="Dados_1"/>
    <protectedRange sqref="C4" name="Nome Doméstico_1"/>
  </protectedRanges>
  <mergeCells count="2">
    <mergeCell ref="H23:I23"/>
    <mergeCell ref="K24:M24"/>
  </mergeCells>
  <conditionalFormatting sqref="G1:G3 G25:G1048576">
    <cfRule type="cellIs" dxfId="4" priority="4" operator="equal">
      <formula>0</formula>
    </cfRule>
  </conditionalFormatting>
  <conditionalFormatting sqref="G14">
    <cfRule type="cellIs" dxfId="3" priority="1" operator="equal">
      <formula>0</formula>
    </cfRule>
  </conditionalFormatting>
  <conditionalFormatting sqref="G4:G5 G7:G13 G15:G24">
    <cfRule type="cellIs" dxfId="2" priority="2" operator="equal">
      <formula>0</formula>
    </cfRule>
  </conditionalFormatting>
  <hyperlinks>
    <hyperlink ref="C23" r:id="rId1"/>
    <hyperlink ref="M23" location="Resumo!A1" display="RESUMO"/>
  </hyperlinks>
  <pageMargins left="0.25" right="0.25" top="0.75" bottom="0.75" header="0.3" footer="0.3"/>
  <pageSetup paperSize="9" scale="94" orientation="landscape" horizontalDpi="4294967293" verticalDpi="4294967293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B1:K31"/>
  <sheetViews>
    <sheetView zoomScale="90" zoomScaleNormal="90" workbookViewId="0">
      <selection activeCell="H15" sqref="H15"/>
    </sheetView>
  </sheetViews>
  <sheetFormatPr defaultRowHeight="15" x14ac:dyDescent="0.25"/>
  <cols>
    <col min="1" max="1" width="2.140625" style="103" customWidth="1"/>
    <col min="2" max="2" width="1.5703125" style="103" customWidth="1"/>
    <col min="3" max="3" width="22.85546875" style="103" customWidth="1"/>
    <col min="4" max="4" width="16.140625" style="103" customWidth="1"/>
    <col min="5" max="5" width="12.85546875" style="103" customWidth="1"/>
    <col min="6" max="6" width="17.5703125" style="103" customWidth="1"/>
    <col min="7" max="7" width="14" style="103" customWidth="1"/>
    <col min="8" max="8" width="16" style="106" customWidth="1"/>
    <col min="9" max="9" width="1.7109375" style="106" customWidth="1"/>
    <col min="10" max="10" width="2.28515625" style="103" customWidth="1"/>
    <col min="11" max="16384" width="9.140625" style="103"/>
  </cols>
  <sheetData>
    <row r="1" spans="2:9" ht="5.25" customHeight="1" x14ac:dyDescent="0.25"/>
    <row r="2" spans="2:9" ht="25.5" customHeight="1" x14ac:dyDescent="0.4">
      <c r="C2" s="104"/>
      <c r="F2" s="105"/>
      <c r="H2" s="103"/>
      <c r="I2" s="103"/>
    </row>
    <row r="3" spans="2:9" ht="11.25" customHeight="1" x14ac:dyDescent="0.2">
      <c r="H3" s="103"/>
      <c r="I3" s="103"/>
    </row>
    <row r="4" spans="2:9" ht="15.75" x14ac:dyDescent="0.25">
      <c r="B4" s="91"/>
      <c r="C4" s="146" t="s">
        <v>76</v>
      </c>
      <c r="D4" s="92"/>
      <c r="E4" s="92"/>
      <c r="F4" s="92"/>
      <c r="G4" s="92"/>
      <c r="H4" s="92"/>
      <c r="I4" s="93"/>
    </row>
    <row r="5" spans="2:9" ht="15.75" x14ac:dyDescent="0.25">
      <c r="B5" s="94"/>
      <c r="C5" s="123"/>
      <c r="D5" s="95"/>
      <c r="E5" s="95"/>
      <c r="F5" s="95"/>
      <c r="G5" s="95"/>
      <c r="H5" s="95"/>
      <c r="I5" s="97"/>
    </row>
    <row r="6" spans="2:9" s="200" customFormat="1" ht="13.5" customHeight="1" x14ac:dyDescent="0.25">
      <c r="B6" s="195"/>
      <c r="C6" s="196" t="s">
        <v>80</v>
      </c>
      <c r="D6" s="197" t="s">
        <v>81</v>
      </c>
      <c r="E6" s="197" t="s">
        <v>52</v>
      </c>
      <c r="F6" s="197" t="s">
        <v>82</v>
      </c>
      <c r="G6" s="197" t="s">
        <v>23</v>
      </c>
      <c r="H6" s="198" t="s">
        <v>83</v>
      </c>
      <c r="I6" s="199"/>
    </row>
    <row r="7" spans="2:9" x14ac:dyDescent="0.25">
      <c r="B7" s="94"/>
      <c r="C7" s="208" t="str">
        <f>'Doméstico 1'!C4</f>
        <v>EMPREGADO DOMÉSTICO 1</v>
      </c>
      <c r="D7" s="192">
        <f>'Doméstico 1'!H22</f>
        <v>937</v>
      </c>
      <c r="E7" s="192">
        <f>'Doméstico 1'!I22</f>
        <v>74.960000000000008</v>
      </c>
      <c r="F7" s="192">
        <f>'Doméstico 1'!H23</f>
        <v>862.04</v>
      </c>
      <c r="G7" s="193">
        <f>'Doméstico 1'!H8</f>
        <v>0</v>
      </c>
      <c r="H7" s="194"/>
      <c r="I7" s="97"/>
    </row>
    <row r="8" spans="2:9" x14ac:dyDescent="0.25">
      <c r="B8" s="94"/>
      <c r="C8" s="209" t="str">
        <f>'Doméstico 2'!C4</f>
        <v>EMPREGADO DOMÉSTICO 2</v>
      </c>
      <c r="D8" s="145">
        <f>'Doméstico 2'!H22</f>
        <v>0</v>
      </c>
      <c r="E8" s="145">
        <f>'Doméstico 2'!I22</f>
        <v>0</v>
      </c>
      <c r="F8" s="145">
        <f>'Doméstico 2'!H23</f>
        <v>0</v>
      </c>
      <c r="G8" s="148">
        <f>'Doméstico 2'!H8</f>
        <v>0</v>
      </c>
      <c r="H8" s="149"/>
      <c r="I8" s="97"/>
    </row>
    <row r="9" spans="2:9" x14ac:dyDescent="0.25">
      <c r="B9" s="94"/>
      <c r="C9" s="210" t="str">
        <f>'Doméstico 3'!C4</f>
        <v>EMPREGADO DOMÉSTICO 3</v>
      </c>
      <c r="D9" s="152">
        <f>'Doméstico 3'!H22</f>
        <v>0</v>
      </c>
      <c r="E9" s="152">
        <f>'Doméstico 3'!I22</f>
        <v>0</v>
      </c>
      <c r="F9" s="152">
        <f>'Doméstico 3'!H23</f>
        <v>0</v>
      </c>
      <c r="G9" s="153">
        <f>'Doméstico 3'!H8</f>
        <v>0</v>
      </c>
      <c r="H9" s="154"/>
      <c r="I9" s="97"/>
    </row>
    <row r="10" spans="2:9" x14ac:dyDescent="0.25">
      <c r="B10" s="94"/>
      <c r="C10" s="211" t="str">
        <f>'Doméstico 4'!C4</f>
        <v>EMPREGADO DOMÉSTICO 4</v>
      </c>
      <c r="D10" s="144">
        <f>'Doméstico 4'!H22</f>
        <v>0</v>
      </c>
      <c r="E10" s="144">
        <f>'Doméstico 4'!I22</f>
        <v>0</v>
      </c>
      <c r="F10" s="144">
        <f>'Doméstico 4'!H23</f>
        <v>0</v>
      </c>
      <c r="G10" s="150">
        <f>'Doméstico 4'!H8</f>
        <v>0</v>
      </c>
      <c r="H10" s="151"/>
      <c r="I10" s="97"/>
    </row>
    <row r="11" spans="2:9" ht="14.25" customHeight="1" x14ac:dyDescent="0.25">
      <c r="B11" s="94"/>
      <c r="C11" s="212"/>
      <c r="D11" s="95"/>
      <c r="E11" s="95"/>
      <c r="F11" s="95"/>
      <c r="G11" s="95"/>
      <c r="H11" s="95"/>
      <c r="I11" s="97"/>
    </row>
    <row r="12" spans="2:9" x14ac:dyDescent="0.25">
      <c r="B12" s="94"/>
      <c r="C12" s="147" t="s">
        <v>0</v>
      </c>
      <c r="D12" s="95"/>
      <c r="E12" s="95"/>
      <c r="F12" s="95"/>
      <c r="G12" s="95"/>
      <c r="H12" s="95"/>
      <c r="I12" s="97"/>
    </row>
    <row r="13" spans="2:9" s="189" customFormat="1" ht="13.5" customHeight="1" x14ac:dyDescent="0.25">
      <c r="B13" s="201"/>
      <c r="C13" s="202" t="s">
        <v>64</v>
      </c>
      <c r="D13" s="203"/>
      <c r="E13" s="203"/>
      <c r="F13" s="204"/>
      <c r="G13" s="205"/>
      <c r="H13" s="205"/>
      <c r="I13" s="206"/>
    </row>
    <row r="14" spans="2:9" ht="12" x14ac:dyDescent="0.2">
      <c r="B14" s="94"/>
      <c r="C14" s="117" t="s">
        <v>66</v>
      </c>
      <c r="D14" s="118"/>
      <c r="E14" s="118"/>
      <c r="F14" s="119">
        <f>'Doméstico 1'!M7+'Doméstico 2'!M7+'Doméstico 3'!M7+'Doméstico 4'!M7</f>
        <v>937</v>
      </c>
      <c r="G14" s="95"/>
      <c r="H14" s="95"/>
      <c r="I14" s="97"/>
    </row>
    <row r="15" spans="2:9" ht="12" x14ac:dyDescent="0.2">
      <c r="B15" s="94"/>
      <c r="C15" s="155" t="s">
        <v>67</v>
      </c>
      <c r="D15" s="156"/>
      <c r="E15" s="156"/>
      <c r="F15" s="157">
        <f>'Doméstico 1'!M8+'Doméstico 2'!M8+'Doméstico 3'!M8+'Doméstico 4'!M8</f>
        <v>937</v>
      </c>
      <c r="G15" s="95"/>
      <c r="H15" s="95"/>
      <c r="I15" s="97"/>
    </row>
    <row r="16" spans="2:9" ht="12" x14ac:dyDescent="0.2">
      <c r="B16" s="94"/>
      <c r="C16" s="117" t="s">
        <v>94</v>
      </c>
      <c r="D16" s="118"/>
      <c r="E16" s="118"/>
      <c r="F16" s="119">
        <f>'Doméstico 1'!M9+'Doméstico 2'!M9+'Doméstico 3'!M9+'Doméstico 4'!M9</f>
        <v>0</v>
      </c>
      <c r="G16" s="95"/>
      <c r="H16" s="95"/>
      <c r="I16" s="97"/>
    </row>
    <row r="17" spans="2:11" ht="12" x14ac:dyDescent="0.2">
      <c r="B17" s="94"/>
      <c r="C17" s="95"/>
      <c r="D17" s="95"/>
      <c r="E17" s="95"/>
      <c r="F17" s="95"/>
      <c r="G17" s="95"/>
      <c r="H17" s="95"/>
      <c r="I17" s="97"/>
    </row>
    <row r="18" spans="2:11" s="189" customFormat="1" ht="14.25" customHeight="1" x14ac:dyDescent="0.25">
      <c r="B18" s="201"/>
      <c r="C18" s="202" t="s">
        <v>68</v>
      </c>
      <c r="D18" s="203"/>
      <c r="E18" s="203"/>
      <c r="F18" s="204"/>
      <c r="G18" s="205"/>
      <c r="H18" s="205"/>
      <c r="I18" s="206"/>
    </row>
    <row r="19" spans="2:11" ht="12" x14ac:dyDescent="0.2">
      <c r="B19" s="94"/>
      <c r="C19" s="225" t="s">
        <v>65</v>
      </c>
      <c r="D19" s="226"/>
      <c r="E19" s="120">
        <v>0.08</v>
      </c>
      <c r="F19" s="142">
        <f>'Doméstico 1'!M12+'Doméstico 2'!M11+'Doméstico 3'!M11+'Doméstico 4'!M11</f>
        <v>74.960000000000008</v>
      </c>
      <c r="G19" s="95"/>
      <c r="H19" s="95"/>
      <c r="I19" s="97"/>
    </row>
    <row r="20" spans="2:11" ht="12" x14ac:dyDescent="0.2">
      <c r="B20" s="94"/>
      <c r="C20" s="227" t="s">
        <v>69</v>
      </c>
      <c r="D20" s="228"/>
      <c r="E20" s="158">
        <v>3.2000000000000001E-2</v>
      </c>
      <c r="F20" s="157">
        <f>'Doméstico 1'!M13+'Doméstico 2'!M12+'Doméstico 3'!M12+'Doméstico 4'!M12</f>
        <v>29.984000000000002</v>
      </c>
      <c r="G20" s="95"/>
      <c r="H20" s="95"/>
      <c r="I20" s="97"/>
    </row>
    <row r="21" spans="2:11" ht="12" x14ac:dyDescent="0.2">
      <c r="B21" s="94"/>
      <c r="C21" s="225" t="s">
        <v>71</v>
      </c>
      <c r="D21" s="226"/>
      <c r="E21" s="89">
        <v>0.08</v>
      </c>
      <c r="F21" s="119">
        <f>'Doméstico 1'!M14+'Doméstico 2'!M13+'Doméstico 3'!M13+'Doméstico 4'!M13</f>
        <v>74.960000000000008</v>
      </c>
      <c r="G21" s="95"/>
      <c r="H21" s="95"/>
      <c r="I21" s="97"/>
    </row>
    <row r="22" spans="2:11" ht="12" x14ac:dyDescent="0.2">
      <c r="B22" s="94"/>
      <c r="C22" s="227" t="s">
        <v>70</v>
      </c>
      <c r="D22" s="228"/>
      <c r="E22" s="158">
        <v>8.0000000000000002E-3</v>
      </c>
      <c r="F22" s="157">
        <f>'Doméstico 1'!M15+'Doméstico 2'!M14+'Doméstico 3'!M14+'Doméstico 4'!M14</f>
        <v>7.4960000000000004</v>
      </c>
      <c r="G22" s="95"/>
      <c r="H22" s="95"/>
      <c r="I22" s="97"/>
    </row>
    <row r="23" spans="2:11" ht="12" x14ac:dyDescent="0.2">
      <c r="B23" s="94"/>
      <c r="C23" s="225" t="s">
        <v>72</v>
      </c>
      <c r="D23" s="226"/>
      <c r="E23" s="89"/>
      <c r="F23" s="119">
        <f>'Doméstico 1'!M16+'Doméstico 2'!M15+'Doméstico 3'!M15+'Doméstico 4'!M15</f>
        <v>74.960000000000008</v>
      </c>
      <c r="G23" s="95"/>
      <c r="H23" s="95"/>
      <c r="I23" s="97"/>
    </row>
    <row r="24" spans="2:11" ht="12" x14ac:dyDescent="0.2">
      <c r="B24" s="94"/>
      <c r="C24" s="227" t="s">
        <v>73</v>
      </c>
      <c r="D24" s="228"/>
      <c r="E24" s="159"/>
      <c r="F24" s="157">
        <f>'Doméstico 1'!M17+'Doméstico 2'!M16+'Doméstico 3'!M16+'Doméstico 4'!M16</f>
        <v>0</v>
      </c>
      <c r="G24" s="95"/>
      <c r="H24" s="95"/>
      <c r="I24" s="97"/>
    </row>
    <row r="25" spans="2:11" ht="12" x14ac:dyDescent="0.2">
      <c r="B25" s="94"/>
      <c r="C25" s="225" t="s">
        <v>74</v>
      </c>
      <c r="D25" s="226"/>
      <c r="E25" s="88"/>
      <c r="F25" s="119">
        <f>+'Doméstico 1'!M18+'Doméstico 2'!M17+'Doméstico 3'!M17+'Doméstico 4'!M17</f>
        <v>0</v>
      </c>
      <c r="G25" s="95"/>
      <c r="H25" s="121" t="s">
        <v>79</v>
      </c>
      <c r="I25" s="97"/>
    </row>
    <row r="26" spans="2:11" ht="12" x14ac:dyDescent="0.2">
      <c r="B26" s="94"/>
      <c r="C26" s="95"/>
      <c r="D26" s="95"/>
      <c r="E26" s="223" t="s">
        <v>7</v>
      </c>
      <c r="F26" s="224">
        <f>SUM(F19:F25)</f>
        <v>262.36</v>
      </c>
      <c r="G26" s="95"/>
      <c r="H26" s="122" t="s">
        <v>29</v>
      </c>
      <c r="I26" s="97"/>
    </row>
    <row r="27" spans="2:11" ht="12" x14ac:dyDescent="0.2">
      <c r="B27" s="94"/>
      <c r="C27" s="121"/>
      <c r="D27" s="95"/>
      <c r="E27" s="223"/>
      <c r="F27" s="224"/>
      <c r="G27" s="95"/>
      <c r="H27" s="190" t="s">
        <v>87</v>
      </c>
      <c r="I27" s="97"/>
    </row>
    <row r="28" spans="2:11" ht="10.5" customHeight="1" x14ac:dyDescent="0.25">
      <c r="B28" s="98"/>
      <c r="C28" s="99"/>
      <c r="D28" s="99"/>
      <c r="E28" s="99"/>
      <c r="F28" s="99"/>
      <c r="G28" s="99"/>
      <c r="H28" s="99"/>
      <c r="I28" s="101"/>
      <c r="J28" s="106"/>
      <c r="K28" s="106"/>
    </row>
    <row r="30" spans="2:11" s="141" customFormat="1" ht="12" x14ac:dyDescent="0.2"/>
    <row r="31" spans="2:11" x14ac:dyDescent="0.25">
      <c r="I31" s="103"/>
    </row>
  </sheetData>
  <sheetProtection password="95A1" sheet="1" objects="1" scenarios="1"/>
  <mergeCells count="9">
    <mergeCell ref="E26:E27"/>
    <mergeCell ref="F26:F27"/>
    <mergeCell ref="C19:D19"/>
    <mergeCell ref="C20:D20"/>
    <mergeCell ref="C21:D21"/>
    <mergeCell ref="C22:D22"/>
    <mergeCell ref="C23:D23"/>
    <mergeCell ref="C24:D24"/>
    <mergeCell ref="C25:D25"/>
  </mergeCells>
  <conditionalFormatting sqref="G35:G1048576 G1:G3 G29 I28 F12:F15 I4:I11 F17:F27">
    <cfRule type="cellIs" dxfId="1" priority="2" operator="equal">
      <formula>0</formula>
    </cfRule>
  </conditionalFormatting>
  <conditionalFormatting sqref="F16">
    <cfRule type="cellIs" dxfId="0" priority="1" operator="equal">
      <formula>0</formula>
    </cfRule>
  </conditionalFormatting>
  <hyperlinks>
    <hyperlink ref="C7" location="'Doméstico 1'!A1" display="'Doméstico 1'!A1"/>
    <hyperlink ref="C8" location="'Doméstico 2'!A1" display="'Doméstico 2'!A1"/>
    <hyperlink ref="C9" location="'Doméstico 3'!A1" display="'Doméstico 3'!A1"/>
    <hyperlink ref="C10" location="'Doméstico 4'!A1" display="'Doméstico 4'!A1"/>
    <hyperlink ref="H27" r:id="rId1"/>
  </hyperlinks>
  <pageMargins left="0.25" right="0.25" top="0.75" bottom="0.75" header="0.3" footer="0.3"/>
  <pageSetup paperSize="9" orientation="landscape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Doméstica 1.0</vt:lpstr>
      <vt:lpstr>TABELAS</vt:lpstr>
      <vt:lpstr>Doméstico 1</vt:lpstr>
      <vt:lpstr>Doméstico 2</vt:lpstr>
      <vt:lpstr>Doméstico 3</vt:lpstr>
      <vt:lpstr>Doméstico 4</vt:lpstr>
      <vt:lpstr>Resumo</vt:lpstr>
      <vt:lpstr>'Doméstico 1'!Area_de_impressao</vt:lpstr>
      <vt:lpstr>'Doméstico 2'!Area_de_impressao</vt:lpstr>
      <vt:lpstr>'Doméstico 3'!Area_de_impressao</vt:lpstr>
      <vt:lpstr>'Doméstico 4'!Area_de_impressao</vt:lpstr>
      <vt:lpstr>Resumo!Area_de_impressao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2017-02-01T05:17:46Z</dcterms:modified>
</cp:coreProperties>
</file>